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tilla.sharepoint.com/sites/naicasystemIQOQKit/Shared Documents/FAS-AS Hands-On-Training/Analysis Templates/"/>
    </mc:Choice>
  </mc:AlternateContent>
  <xr:revisionPtr revIDLastSave="12" documentId="8_{FFE5C262-9105-489D-A23C-B6F1F836CB82}" xr6:coauthVersionLast="47" xr6:coauthVersionMax="47" xr10:uidLastSave="{A50D6067-AF6C-4FBA-A491-29C842206420}"/>
  <workbookProtection workbookAlgorithmName="SHA-512" workbookHashValue="u8xLaSIQl90XBHzYn7MsCPHzI20jZ6zdA6cmh/l0MojIJbgm7g08OoBvQS4FmR87vyn5OC5uuW5VaCjxwlF+DQ==" workbookSaltValue="2NOIkoUe0ndOIV27+ogAew==" workbookSpinCount="100000" lockStructure="1"/>
  <bookViews>
    <workbookView xWindow="28680" yWindow="-120" windowWidth="29040" windowHeight="15720" xr2:uid="{A601C884-0C86-4356-98CB-60FCBA6AD095}"/>
  </bookViews>
  <sheets>
    <sheet name="Quality Header" sheetId="5" r:id="rId1"/>
    <sheet name="Results_Run1" sheetId="1" r:id="rId2"/>
    <sheet name="QC_Advanced_Run1" sheetId="10" r:id="rId3"/>
    <sheet name="Report_Run1" sheetId="3" r:id="rId4"/>
    <sheet name="Formules" sheetId="12" state="hidden" r:id="rId5"/>
    <sheet name="Results_Run2" sheetId="7" r:id="rId6"/>
    <sheet name="QC_Advanced_Run2" sheetId="11" r:id="rId7"/>
    <sheet name="Report_Run2" sheetId="8" r:id="rId8"/>
    <sheet name="Summary" sheetId="9" r:id="rId9"/>
    <sheet name="Parameters" sheetId="4" state="hidden" r:id="rId10"/>
  </sheets>
  <definedNames>
    <definedName name="_xlnm.Print_Area" localSheetId="9">Parameters!$A$1:$L$40</definedName>
    <definedName name="_xlnm.Print_Area" localSheetId="2">QC_Advanced_Run1!$A$1:$BJ$9</definedName>
    <definedName name="_xlnm.Print_Area" localSheetId="6">QC_Advanced_Run2!$A$1:$BJ$8</definedName>
    <definedName name="_xlnm.Print_Area" localSheetId="0">'Quality Header'!$A$1:$G$35</definedName>
    <definedName name="_xlnm.Print_Area" localSheetId="3">Report_Run1!$A$1:$S$86</definedName>
    <definedName name="_xlnm.Print_Area" localSheetId="7">Report_Run2!$A$1:$S$85</definedName>
    <definedName name="_xlnm.Print_Area" localSheetId="1">Results_Run1!$A$1:$BU$15</definedName>
    <definedName name="_xlnm.Print_Area" localSheetId="5">Results_Run2!$A$1:$BU$11</definedName>
    <definedName name="_xlnm.Print_Area" localSheetId="8">Summary!$A$1:$L$30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5" i="8" l="1"/>
  <c r="E65" i="3"/>
  <c r="G65" i="8"/>
  <c r="E65" i="8"/>
  <c r="H65" i="8"/>
  <c r="I65" i="8"/>
  <c r="J65" i="8"/>
  <c r="H77" i="3"/>
  <c r="A54" i="12"/>
  <c r="A55" i="12"/>
  <c r="A56" i="12"/>
  <c r="A57" i="12"/>
  <c r="A58" i="12"/>
  <c r="A59" i="12"/>
  <c r="A60" i="12"/>
  <c r="A61" i="12"/>
  <c r="A62" i="12"/>
  <c r="A63" i="12"/>
  <c r="A64" i="12"/>
  <c r="A65" i="12"/>
  <c r="A66" i="12"/>
  <c r="A67" i="12"/>
  <c r="A68" i="12"/>
  <c r="A69" i="12"/>
  <c r="A70" i="12"/>
  <c r="A71" i="12"/>
  <c r="A72" i="12"/>
  <c r="A73" i="12"/>
  <c r="A74" i="12"/>
  <c r="A75" i="12"/>
  <c r="A76" i="12"/>
  <c r="A77" i="12"/>
  <c r="A78" i="12"/>
  <c r="A79" i="12"/>
  <c r="A80" i="12"/>
  <c r="A81" i="12"/>
  <c r="A82" i="12"/>
  <c r="A83" i="12"/>
  <c r="A84" i="12"/>
  <c r="A85" i="12"/>
  <c r="A86" i="12"/>
  <c r="A87" i="12"/>
  <c r="A88" i="12"/>
  <c r="A89" i="12"/>
  <c r="A90" i="12"/>
  <c r="A91" i="12"/>
  <c r="A92" i="12"/>
  <c r="A93" i="12"/>
  <c r="A94" i="12"/>
  <c r="A95" i="12"/>
  <c r="A96" i="12"/>
  <c r="A97" i="12"/>
  <c r="A98" i="12"/>
  <c r="A99" i="12"/>
  <c r="A100" i="12"/>
  <c r="A53" i="12"/>
  <c r="A3" i="12"/>
  <c r="A4" i="12"/>
  <c r="A5" i="12"/>
  <c r="A6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44" i="12"/>
  <c r="A45" i="12"/>
  <c r="A46" i="12"/>
  <c r="A47" i="12"/>
  <c r="A48" i="12"/>
  <c r="A49" i="12"/>
  <c r="A2" i="12"/>
  <c r="B97" i="12"/>
  <c r="D97" i="12"/>
  <c r="B98" i="12"/>
  <c r="C98" i="12"/>
  <c r="B99" i="12"/>
  <c r="C99" i="12"/>
  <c r="B100" i="12"/>
  <c r="C100" i="12"/>
  <c r="J74" i="12"/>
  <c r="B84" i="12"/>
  <c r="D84" i="12"/>
  <c r="K69" i="12"/>
  <c r="B85" i="12"/>
  <c r="D85" i="12"/>
  <c r="K71" i="12"/>
  <c r="B86" i="12"/>
  <c r="D86" i="12"/>
  <c r="B87" i="12"/>
  <c r="C87" i="12"/>
  <c r="B88" i="12"/>
  <c r="D88" i="12"/>
  <c r="B89" i="12"/>
  <c r="C89" i="12"/>
  <c r="B90" i="12"/>
  <c r="C90" i="12"/>
  <c r="B91" i="12"/>
  <c r="C91" i="12"/>
  <c r="B92" i="12"/>
  <c r="D92" i="12"/>
  <c r="K73" i="12"/>
  <c r="B93" i="12"/>
  <c r="D93" i="12"/>
  <c r="K72" i="12"/>
  <c r="B94" i="12"/>
  <c r="C94" i="12"/>
  <c r="B95" i="12"/>
  <c r="C95" i="12"/>
  <c r="B96" i="12"/>
  <c r="D96" i="12"/>
  <c r="B54" i="12"/>
  <c r="C54" i="12"/>
  <c r="B55" i="12"/>
  <c r="C55" i="12"/>
  <c r="B56" i="12"/>
  <c r="C56" i="12"/>
  <c r="B57" i="12"/>
  <c r="C57" i="12"/>
  <c r="B58" i="12"/>
  <c r="C58" i="12"/>
  <c r="B59" i="12"/>
  <c r="C59" i="12"/>
  <c r="B60" i="12"/>
  <c r="D60" i="12"/>
  <c r="K63" i="12"/>
  <c r="B61" i="12"/>
  <c r="D61" i="12"/>
  <c r="K62" i="12"/>
  <c r="B62" i="12"/>
  <c r="C62" i="12"/>
  <c r="B63" i="12"/>
  <c r="D63" i="12"/>
  <c r="B64" i="12"/>
  <c r="C64" i="12"/>
  <c r="B65" i="12"/>
  <c r="C65" i="12"/>
  <c r="B66" i="12"/>
  <c r="D66" i="12"/>
  <c r="B67" i="12"/>
  <c r="C67" i="12"/>
  <c r="B68" i="12"/>
  <c r="C68" i="12"/>
  <c r="J64" i="12"/>
  <c r="B69" i="12"/>
  <c r="D69" i="12"/>
  <c r="K66" i="12"/>
  <c r="B70" i="12"/>
  <c r="C70" i="12"/>
  <c r="B71" i="12"/>
  <c r="D71" i="12"/>
  <c r="C71" i="12"/>
  <c r="B72" i="12"/>
  <c r="C72" i="12"/>
  <c r="B73" i="12"/>
  <c r="C73" i="12"/>
  <c r="B74" i="12"/>
  <c r="C74" i="12"/>
  <c r="B75" i="12"/>
  <c r="D75" i="12"/>
  <c r="B76" i="12"/>
  <c r="I68" i="12"/>
  <c r="B77" i="12"/>
  <c r="D77" i="12"/>
  <c r="K67" i="12"/>
  <c r="B78" i="12"/>
  <c r="C78" i="12"/>
  <c r="B79" i="12"/>
  <c r="D79" i="12"/>
  <c r="B80" i="12"/>
  <c r="C80" i="12"/>
  <c r="B81" i="12"/>
  <c r="C81" i="12"/>
  <c r="B82" i="12"/>
  <c r="C82" i="12"/>
  <c r="B83" i="12"/>
  <c r="D83" i="12"/>
  <c r="B53" i="12"/>
  <c r="C53" i="12"/>
  <c r="J61" i="12"/>
  <c r="B48" i="12"/>
  <c r="D48" i="12"/>
  <c r="B49" i="12"/>
  <c r="C49" i="12"/>
  <c r="J23" i="12"/>
  <c r="B34" i="12"/>
  <c r="D34" i="12"/>
  <c r="K20" i="12"/>
  <c r="B35" i="12"/>
  <c r="C35" i="12"/>
  <c r="B36" i="12"/>
  <c r="D36" i="12"/>
  <c r="B37" i="12"/>
  <c r="D37" i="12"/>
  <c r="B38" i="12"/>
  <c r="D38" i="12"/>
  <c r="B39" i="12"/>
  <c r="C39" i="12"/>
  <c r="B40" i="12"/>
  <c r="D40" i="12"/>
  <c r="B41" i="12"/>
  <c r="C41" i="12"/>
  <c r="J22" i="12"/>
  <c r="B42" i="12"/>
  <c r="D42" i="12"/>
  <c r="K21" i="12"/>
  <c r="B43" i="12"/>
  <c r="C43" i="12"/>
  <c r="B44" i="12"/>
  <c r="D44" i="12"/>
  <c r="B45" i="12"/>
  <c r="D45" i="12"/>
  <c r="B46" i="12"/>
  <c r="D46" i="12"/>
  <c r="B47" i="12"/>
  <c r="C47" i="12"/>
  <c r="B3" i="12"/>
  <c r="C3" i="12"/>
  <c r="B4" i="12"/>
  <c r="C4" i="12"/>
  <c r="B5" i="12"/>
  <c r="C5" i="12"/>
  <c r="B6" i="12"/>
  <c r="D6" i="12"/>
  <c r="B7" i="12"/>
  <c r="C7" i="12"/>
  <c r="B8" i="12"/>
  <c r="C8" i="12"/>
  <c r="B9" i="12"/>
  <c r="D9" i="12"/>
  <c r="K12" i="12"/>
  <c r="B10" i="12"/>
  <c r="D10" i="12"/>
  <c r="K11" i="12"/>
  <c r="B11" i="12"/>
  <c r="C11" i="12"/>
  <c r="B12" i="12"/>
  <c r="C12" i="12"/>
  <c r="B13" i="12"/>
  <c r="C13" i="12"/>
  <c r="B14" i="12"/>
  <c r="D14" i="12"/>
  <c r="B15" i="12"/>
  <c r="C15" i="12"/>
  <c r="B16" i="12"/>
  <c r="C16" i="12"/>
  <c r="B17" i="12"/>
  <c r="D17" i="12"/>
  <c r="K13" i="12"/>
  <c r="B18" i="12"/>
  <c r="D18" i="12"/>
  <c r="K15" i="12"/>
  <c r="B19" i="12"/>
  <c r="C19" i="12"/>
  <c r="B20" i="12"/>
  <c r="C20" i="12"/>
  <c r="B21" i="12"/>
  <c r="C21" i="12"/>
  <c r="B22" i="12"/>
  <c r="D22" i="12"/>
  <c r="B23" i="12"/>
  <c r="C23" i="12"/>
  <c r="B24" i="12"/>
  <c r="C24" i="12"/>
  <c r="B25" i="12"/>
  <c r="D25" i="12"/>
  <c r="K17" i="12"/>
  <c r="B26" i="12"/>
  <c r="D26" i="12"/>
  <c r="K16" i="12"/>
  <c r="B27" i="12"/>
  <c r="C27" i="12"/>
  <c r="B28" i="12"/>
  <c r="C28" i="12"/>
  <c r="B29" i="12"/>
  <c r="C29" i="12"/>
  <c r="B30" i="12"/>
  <c r="D30" i="12"/>
  <c r="B31" i="12"/>
  <c r="C31" i="12"/>
  <c r="B32" i="12"/>
  <c r="C32" i="12"/>
  <c r="B33" i="12"/>
  <c r="D33" i="12"/>
  <c r="K18" i="12"/>
  <c r="B2" i="12"/>
  <c r="C2" i="12"/>
  <c r="J10" i="12"/>
  <c r="D98" i="12"/>
  <c r="C75" i="12"/>
  <c r="D58" i="12"/>
  <c r="C18" i="12"/>
  <c r="J15" i="12"/>
  <c r="C14" i="12"/>
  <c r="C76" i="12"/>
  <c r="J68" i="12"/>
  <c r="C92" i="12"/>
  <c r="J73" i="12"/>
  <c r="I12" i="12"/>
  <c r="C48" i="12"/>
  <c r="C79" i="12"/>
  <c r="D67" i="12"/>
  <c r="D99" i="12"/>
  <c r="I22" i="12"/>
  <c r="D12" i="12"/>
  <c r="D68" i="12"/>
  <c r="K64" i="12"/>
  <c r="C63" i="12"/>
  <c r="C93" i="12"/>
  <c r="J72" i="12"/>
  <c r="D4" i="12"/>
  <c r="C86" i="12"/>
  <c r="D41" i="12"/>
  <c r="K22" i="12"/>
  <c r="C30" i="12"/>
  <c r="D76" i="12"/>
  <c r="K68" i="12"/>
  <c r="D28" i="12"/>
  <c r="D20" i="12"/>
  <c r="I10" i="12"/>
  <c r="C36" i="12"/>
  <c r="C42" i="12"/>
  <c r="J21" i="12"/>
  <c r="D29" i="12"/>
  <c r="D13" i="12"/>
  <c r="C83" i="12"/>
  <c r="I13" i="12"/>
  <c r="I23" i="12"/>
  <c r="I64" i="12"/>
  <c r="I71" i="12"/>
  <c r="C44" i="12"/>
  <c r="C85" i="12"/>
  <c r="J71" i="12"/>
  <c r="I15" i="12"/>
  <c r="I74" i="12"/>
  <c r="C26" i="12"/>
  <c r="J16" i="12"/>
  <c r="I16" i="12"/>
  <c r="I62" i="12"/>
  <c r="D49" i="12"/>
  <c r="K23" i="12"/>
  <c r="C40" i="12"/>
  <c r="C22" i="12"/>
  <c r="C6" i="12"/>
  <c r="C84" i="12"/>
  <c r="J69" i="12"/>
  <c r="I17" i="12"/>
  <c r="I66" i="12"/>
  <c r="I72" i="12"/>
  <c r="D2" i="12"/>
  <c r="K10" i="12"/>
  <c r="C10" i="12"/>
  <c r="J11" i="12"/>
  <c r="D21" i="12"/>
  <c r="D5" i="12"/>
  <c r="C66" i="12"/>
  <c r="C61" i="12"/>
  <c r="J62" i="12"/>
  <c r="D57" i="12"/>
  <c r="C88" i="12"/>
  <c r="I18" i="12"/>
  <c r="I69" i="12"/>
  <c r="I20" i="12"/>
  <c r="I63" i="12"/>
  <c r="C34" i="12"/>
  <c r="J20" i="12"/>
  <c r="D53" i="12"/>
  <c r="K61" i="12"/>
  <c r="C60" i="12"/>
  <c r="J63" i="12"/>
  <c r="I11" i="12"/>
  <c r="I21" i="12"/>
  <c r="I61" i="12"/>
  <c r="I67" i="12"/>
  <c r="I73" i="12"/>
  <c r="D89" i="12"/>
  <c r="C45" i="12"/>
  <c r="C37" i="12"/>
  <c r="C33" i="12"/>
  <c r="J18" i="12"/>
  <c r="C25" i="12"/>
  <c r="J17" i="12"/>
  <c r="C17" i="12"/>
  <c r="J13" i="12"/>
  <c r="C9" i="12"/>
  <c r="J12" i="12"/>
  <c r="C96" i="12"/>
  <c r="C46" i="12"/>
  <c r="C38" i="12"/>
  <c r="D32" i="12"/>
  <c r="D24" i="12"/>
  <c r="D16" i="12"/>
  <c r="D8" i="12"/>
  <c r="D47" i="12"/>
  <c r="D43" i="12"/>
  <c r="D39" i="12"/>
  <c r="D35" i="12"/>
  <c r="D31" i="12"/>
  <c r="D27" i="12"/>
  <c r="D23" i="12"/>
  <c r="D19" i="12"/>
  <c r="D15" i="12"/>
  <c r="D11" i="12"/>
  <c r="D7" i="12"/>
  <c r="D3" i="12"/>
  <c r="D82" i="12"/>
  <c r="D59" i="12"/>
  <c r="D94" i="12"/>
  <c r="C77" i="12"/>
  <c r="J67" i="12"/>
  <c r="D74" i="12"/>
  <c r="D55" i="12"/>
  <c r="D90" i="12"/>
  <c r="C97" i="12"/>
  <c r="C69" i="12"/>
  <c r="J66" i="12"/>
  <c r="D100" i="12"/>
  <c r="K74" i="12"/>
  <c r="D91" i="12"/>
  <c r="D87" i="12"/>
  <c r="D95" i="12"/>
  <c r="D80" i="12"/>
  <c r="D72" i="12"/>
  <c r="D64" i="12"/>
  <c r="D56" i="12"/>
  <c r="D81" i="12"/>
  <c r="D73" i="12"/>
  <c r="D65" i="12"/>
  <c r="D78" i="12"/>
  <c r="D70" i="12"/>
  <c r="D62" i="12"/>
  <c r="D54" i="12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8" i="3"/>
  <c r="I69" i="8"/>
  <c r="I69" i="3"/>
  <c r="H77" i="8"/>
  <c r="O69" i="8"/>
  <c r="N69" i="8"/>
  <c r="M69" i="8"/>
  <c r="L69" i="8"/>
  <c r="K69" i="8"/>
  <c r="J69" i="8"/>
  <c r="O64" i="8"/>
  <c r="N64" i="8"/>
  <c r="M64" i="8"/>
  <c r="L64" i="8"/>
  <c r="K64" i="8"/>
  <c r="J64" i="8"/>
  <c r="O69" i="3"/>
  <c r="N69" i="3"/>
  <c r="M69" i="3"/>
  <c r="L69" i="3"/>
  <c r="K69" i="3"/>
  <c r="J69" i="3"/>
  <c r="O64" i="3"/>
  <c r="N64" i="3"/>
  <c r="M64" i="3"/>
  <c r="L64" i="3"/>
  <c r="K64" i="3"/>
  <c r="J64" i="3"/>
  <c r="G14" i="4"/>
  <c r="D64" i="8" s="1"/>
  <c r="H14" i="4"/>
  <c r="D69" i="3"/>
  <c r="C64" i="3"/>
  <c r="H69" i="8"/>
  <c r="G69" i="8"/>
  <c r="F69" i="8"/>
  <c r="E69" i="8"/>
  <c r="D69" i="8"/>
  <c r="P64" i="8"/>
  <c r="C64" i="8"/>
  <c r="P64" i="3"/>
  <c r="H69" i="3"/>
  <c r="G69" i="3"/>
  <c r="F69" i="3"/>
  <c r="E69" i="3"/>
  <c r="S10" i="8"/>
  <c r="S11" i="8"/>
  <c r="S12" i="8"/>
  <c r="S13" i="8"/>
  <c r="S14" i="8"/>
  <c r="S15" i="8"/>
  <c r="S16" i="8"/>
  <c r="S17" i="8"/>
  <c r="S18" i="8"/>
  <c r="S19" i="8"/>
  <c r="S20" i="8"/>
  <c r="S21" i="8"/>
  <c r="S22" i="8"/>
  <c r="S23" i="8"/>
  <c r="S24" i="8"/>
  <c r="S25" i="8"/>
  <c r="S26" i="8"/>
  <c r="S27" i="8"/>
  <c r="S28" i="8"/>
  <c r="S29" i="8"/>
  <c r="S30" i="8"/>
  <c r="S31" i="8"/>
  <c r="S32" i="8"/>
  <c r="S33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51" i="8"/>
  <c r="S52" i="8"/>
  <c r="S53" i="8"/>
  <c r="S54" i="8"/>
  <c r="S55" i="8"/>
  <c r="S9" i="8"/>
  <c r="S8" i="8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49" i="3"/>
  <c r="S50" i="3"/>
  <c r="S51" i="3"/>
  <c r="S52" i="3"/>
  <c r="S53" i="3"/>
  <c r="S54" i="3"/>
  <c r="S55" i="3"/>
  <c r="S9" i="3"/>
  <c r="S8" i="3"/>
  <c r="R8" i="3"/>
  <c r="D53" i="8"/>
  <c r="D8" i="9"/>
  <c r="D12" i="9"/>
  <c r="R55" i="8"/>
  <c r="Q55" i="8"/>
  <c r="P55" i="8"/>
  <c r="O55" i="8"/>
  <c r="N55" i="8"/>
  <c r="M55" i="8"/>
  <c r="L55" i="8"/>
  <c r="K55" i="8"/>
  <c r="J55" i="8"/>
  <c r="I55" i="8"/>
  <c r="H55" i="8"/>
  <c r="G55" i="8"/>
  <c r="E55" i="8"/>
  <c r="F55" i="8" a="1"/>
  <c r="F55" i="8"/>
  <c r="D55" i="8"/>
  <c r="B55" i="8"/>
  <c r="A55" i="8"/>
  <c r="R54" i="8"/>
  <c r="Q54" i="8"/>
  <c r="P54" i="8"/>
  <c r="O54" i="8"/>
  <c r="N54" i="8"/>
  <c r="M54" i="8"/>
  <c r="L54" i="8"/>
  <c r="K54" i="8"/>
  <c r="J54" i="8"/>
  <c r="I54" i="8"/>
  <c r="H54" i="8"/>
  <c r="G54" i="8"/>
  <c r="E54" i="8"/>
  <c r="F54" i="8" a="1"/>
  <c r="F54" i="8"/>
  <c r="D54" i="8"/>
  <c r="B54" i="8"/>
  <c r="A54" i="8"/>
  <c r="R53" i="8"/>
  <c r="Q53" i="8"/>
  <c r="P53" i="8"/>
  <c r="O53" i="8"/>
  <c r="N53" i="8"/>
  <c r="M53" i="8"/>
  <c r="L53" i="8"/>
  <c r="K53" i="8"/>
  <c r="J53" i="8"/>
  <c r="I53" i="8"/>
  <c r="H53" i="8"/>
  <c r="G53" i="8"/>
  <c r="E53" i="8"/>
  <c r="F53" i="8" a="1"/>
  <c r="F53" i="8"/>
  <c r="B53" i="8"/>
  <c r="A53" i="8"/>
  <c r="R52" i="8"/>
  <c r="Q52" i="8"/>
  <c r="P52" i="8"/>
  <c r="O52" i="8"/>
  <c r="N52" i="8"/>
  <c r="M52" i="8"/>
  <c r="L52" i="8"/>
  <c r="K52" i="8"/>
  <c r="J52" i="8"/>
  <c r="I52" i="8"/>
  <c r="H52" i="8"/>
  <c r="G52" i="8"/>
  <c r="E52" i="8"/>
  <c r="F52" i="8" a="1"/>
  <c r="F52" i="8"/>
  <c r="D52" i="8"/>
  <c r="B52" i="8"/>
  <c r="A52" i="8"/>
  <c r="R51" i="8"/>
  <c r="Q51" i="8"/>
  <c r="P51" i="8"/>
  <c r="O51" i="8"/>
  <c r="N51" i="8"/>
  <c r="M51" i="8"/>
  <c r="L51" i="8"/>
  <c r="K51" i="8"/>
  <c r="J51" i="8"/>
  <c r="I51" i="8"/>
  <c r="H51" i="8"/>
  <c r="G51" i="8"/>
  <c r="E51" i="8"/>
  <c r="D51" i="8"/>
  <c r="B51" i="8"/>
  <c r="A51" i="8"/>
  <c r="R50" i="8"/>
  <c r="Q50" i="8"/>
  <c r="P50" i="8"/>
  <c r="O50" i="8"/>
  <c r="N50" i="8"/>
  <c r="M50" i="8"/>
  <c r="L50" i="8"/>
  <c r="K50" i="8"/>
  <c r="J50" i="8"/>
  <c r="I50" i="8"/>
  <c r="H50" i="8"/>
  <c r="G50" i="8"/>
  <c r="E50" i="8"/>
  <c r="D50" i="8"/>
  <c r="B50" i="8"/>
  <c r="A50" i="8"/>
  <c r="R49" i="8"/>
  <c r="Q49" i="8"/>
  <c r="P49" i="8"/>
  <c r="O49" i="8"/>
  <c r="N49" i="8"/>
  <c r="M49" i="8"/>
  <c r="L49" i="8"/>
  <c r="K49" i="8"/>
  <c r="J49" i="8"/>
  <c r="I49" i="8"/>
  <c r="H49" i="8"/>
  <c r="G49" i="8"/>
  <c r="E49" i="8"/>
  <c r="F49" i="8" a="1"/>
  <c r="F49" i="8"/>
  <c r="D49" i="8"/>
  <c r="B49" i="8"/>
  <c r="A49" i="8"/>
  <c r="R48" i="8"/>
  <c r="Q48" i="8"/>
  <c r="P48" i="8"/>
  <c r="O48" i="8"/>
  <c r="N48" i="8"/>
  <c r="M48" i="8"/>
  <c r="L48" i="8"/>
  <c r="K48" i="8"/>
  <c r="J48" i="8"/>
  <c r="I48" i="8"/>
  <c r="H48" i="8"/>
  <c r="G48" i="8"/>
  <c r="E48" i="8"/>
  <c r="F48" i="8" a="1"/>
  <c r="F48" i="8"/>
  <c r="D48" i="8"/>
  <c r="B48" i="8"/>
  <c r="A48" i="8"/>
  <c r="R47" i="8"/>
  <c r="Q47" i="8"/>
  <c r="P47" i="8"/>
  <c r="O47" i="8"/>
  <c r="N47" i="8"/>
  <c r="M47" i="8"/>
  <c r="L47" i="8"/>
  <c r="K47" i="8"/>
  <c r="J47" i="8"/>
  <c r="I47" i="8"/>
  <c r="H47" i="8"/>
  <c r="G47" i="8"/>
  <c r="E47" i="8"/>
  <c r="F47" i="8" a="1"/>
  <c r="F47" i="8"/>
  <c r="D47" i="8"/>
  <c r="B47" i="8"/>
  <c r="A47" i="8"/>
  <c r="R46" i="8"/>
  <c r="Q46" i="8"/>
  <c r="P46" i="8"/>
  <c r="O46" i="8"/>
  <c r="N46" i="8"/>
  <c r="M46" i="8"/>
  <c r="L46" i="8"/>
  <c r="K46" i="8"/>
  <c r="J46" i="8"/>
  <c r="I46" i="8"/>
  <c r="H46" i="8"/>
  <c r="G46" i="8"/>
  <c r="E46" i="8"/>
  <c r="F46" i="8" a="1"/>
  <c r="F46" i="8"/>
  <c r="D46" i="8"/>
  <c r="B46" i="8"/>
  <c r="A46" i="8"/>
  <c r="R45" i="8"/>
  <c r="Q45" i="8"/>
  <c r="P45" i="8"/>
  <c r="O45" i="8"/>
  <c r="N45" i="8"/>
  <c r="M45" i="8"/>
  <c r="L45" i="8"/>
  <c r="K45" i="8"/>
  <c r="J45" i="8"/>
  <c r="I45" i="8"/>
  <c r="H45" i="8"/>
  <c r="G45" i="8"/>
  <c r="E45" i="8"/>
  <c r="F45" i="8" a="1"/>
  <c r="F45" i="8"/>
  <c r="D45" i="8"/>
  <c r="B45" i="8"/>
  <c r="A45" i="8"/>
  <c r="R44" i="8"/>
  <c r="Q44" i="8"/>
  <c r="P44" i="8"/>
  <c r="O44" i="8"/>
  <c r="N44" i="8"/>
  <c r="M44" i="8"/>
  <c r="L44" i="8"/>
  <c r="K44" i="8"/>
  <c r="J44" i="8"/>
  <c r="I44" i="8"/>
  <c r="H44" i="8"/>
  <c r="G44" i="8"/>
  <c r="E44" i="8"/>
  <c r="F44" i="8" a="1"/>
  <c r="F44" i="8"/>
  <c r="D44" i="8"/>
  <c r="B44" i="8"/>
  <c r="A44" i="8"/>
  <c r="R43" i="8"/>
  <c r="Q43" i="8"/>
  <c r="P43" i="8"/>
  <c r="O43" i="8"/>
  <c r="N43" i="8"/>
  <c r="M43" i="8"/>
  <c r="L43" i="8"/>
  <c r="K43" i="8"/>
  <c r="J43" i="8"/>
  <c r="I43" i="8"/>
  <c r="H43" i="8"/>
  <c r="G43" i="8"/>
  <c r="E43" i="8"/>
  <c r="F43" i="8" a="1"/>
  <c r="F43" i="8"/>
  <c r="D43" i="8"/>
  <c r="B43" i="8"/>
  <c r="A43" i="8"/>
  <c r="R42" i="8"/>
  <c r="Q42" i="8"/>
  <c r="P42" i="8"/>
  <c r="O42" i="8"/>
  <c r="N42" i="8"/>
  <c r="M42" i="8"/>
  <c r="L42" i="8"/>
  <c r="K42" i="8"/>
  <c r="J42" i="8"/>
  <c r="I42" i="8"/>
  <c r="H42" i="8"/>
  <c r="G42" i="8"/>
  <c r="E42" i="8"/>
  <c r="F42" i="8" a="1"/>
  <c r="F42" i="8"/>
  <c r="D42" i="8"/>
  <c r="B42" i="8"/>
  <c r="A42" i="8"/>
  <c r="R41" i="8"/>
  <c r="Q41" i="8"/>
  <c r="P41" i="8"/>
  <c r="O41" i="8"/>
  <c r="N41" i="8"/>
  <c r="M41" i="8"/>
  <c r="L41" i="8"/>
  <c r="K41" i="8"/>
  <c r="J41" i="8"/>
  <c r="I41" i="8"/>
  <c r="H41" i="8"/>
  <c r="G41" i="8"/>
  <c r="E41" i="8"/>
  <c r="F41" i="8" a="1"/>
  <c r="F41" i="8"/>
  <c r="D41" i="8"/>
  <c r="B41" i="8"/>
  <c r="A41" i="8"/>
  <c r="R40" i="8"/>
  <c r="Q40" i="8"/>
  <c r="P40" i="8"/>
  <c r="O40" i="8"/>
  <c r="N40" i="8"/>
  <c r="M40" i="8"/>
  <c r="L40" i="8"/>
  <c r="K40" i="8"/>
  <c r="J40" i="8"/>
  <c r="I40" i="8"/>
  <c r="H40" i="8"/>
  <c r="G40" i="8"/>
  <c r="E40" i="8"/>
  <c r="F40" i="8" a="1"/>
  <c r="F40" i="8"/>
  <c r="D40" i="8"/>
  <c r="B40" i="8"/>
  <c r="A40" i="8"/>
  <c r="R39" i="8"/>
  <c r="Q39" i="8"/>
  <c r="P39" i="8"/>
  <c r="O39" i="8"/>
  <c r="N39" i="8"/>
  <c r="M39" i="8"/>
  <c r="L39" i="8"/>
  <c r="K39" i="8"/>
  <c r="J39" i="8"/>
  <c r="I39" i="8"/>
  <c r="H39" i="8"/>
  <c r="G39" i="8"/>
  <c r="E39" i="8"/>
  <c r="F39" i="8" a="1"/>
  <c r="F39" i="8"/>
  <c r="D39" i="8"/>
  <c r="B39" i="8"/>
  <c r="A39" i="8"/>
  <c r="R38" i="8"/>
  <c r="Q38" i="8"/>
  <c r="P38" i="8"/>
  <c r="O38" i="8"/>
  <c r="N38" i="8"/>
  <c r="M38" i="8"/>
  <c r="L38" i="8"/>
  <c r="K38" i="8"/>
  <c r="J38" i="8"/>
  <c r="I38" i="8"/>
  <c r="H38" i="8"/>
  <c r="G38" i="8"/>
  <c r="E38" i="8"/>
  <c r="F38" i="8" a="1"/>
  <c r="F38" i="8"/>
  <c r="D38" i="8"/>
  <c r="B38" i="8"/>
  <c r="A38" i="8"/>
  <c r="R37" i="8"/>
  <c r="Q37" i="8"/>
  <c r="P37" i="8"/>
  <c r="O37" i="8"/>
  <c r="N37" i="8"/>
  <c r="M37" i="8"/>
  <c r="L37" i="8"/>
  <c r="K37" i="8"/>
  <c r="J37" i="8"/>
  <c r="I37" i="8"/>
  <c r="H37" i="8"/>
  <c r="G37" i="8"/>
  <c r="E37" i="8"/>
  <c r="F37" i="8" a="1"/>
  <c r="F37" i="8"/>
  <c r="D37" i="8"/>
  <c r="B37" i="8"/>
  <c r="A37" i="8"/>
  <c r="R36" i="8"/>
  <c r="Q36" i="8"/>
  <c r="P36" i="8"/>
  <c r="O36" i="8"/>
  <c r="N36" i="8"/>
  <c r="M36" i="8"/>
  <c r="L36" i="8"/>
  <c r="K36" i="8"/>
  <c r="J36" i="8"/>
  <c r="I36" i="8"/>
  <c r="H36" i="8"/>
  <c r="G36" i="8"/>
  <c r="E36" i="8"/>
  <c r="F36" i="8" a="1"/>
  <c r="F36" i="8"/>
  <c r="D36" i="8"/>
  <c r="B36" i="8"/>
  <c r="A36" i="8"/>
  <c r="R35" i="8"/>
  <c r="Q35" i="8"/>
  <c r="P35" i="8"/>
  <c r="O35" i="8"/>
  <c r="N35" i="8"/>
  <c r="M35" i="8"/>
  <c r="L35" i="8"/>
  <c r="K35" i="8"/>
  <c r="J35" i="8"/>
  <c r="I35" i="8"/>
  <c r="H35" i="8"/>
  <c r="G35" i="8"/>
  <c r="E35" i="8"/>
  <c r="F35" i="8" a="1"/>
  <c r="F35" i="8"/>
  <c r="D35" i="8"/>
  <c r="B35" i="8"/>
  <c r="A35" i="8"/>
  <c r="R34" i="8"/>
  <c r="Q34" i="8"/>
  <c r="P34" i="8"/>
  <c r="O34" i="8"/>
  <c r="N34" i="8"/>
  <c r="M34" i="8"/>
  <c r="L34" i="8"/>
  <c r="K34" i="8"/>
  <c r="J34" i="8"/>
  <c r="I34" i="8"/>
  <c r="H34" i="8"/>
  <c r="G34" i="8"/>
  <c r="E34" i="8"/>
  <c r="F34" i="8" a="1"/>
  <c r="F34" i="8"/>
  <c r="D34" i="8"/>
  <c r="B34" i="8"/>
  <c r="A34" i="8"/>
  <c r="R33" i="8"/>
  <c r="Q33" i="8"/>
  <c r="P33" i="8"/>
  <c r="O33" i="8"/>
  <c r="N33" i="8"/>
  <c r="M33" i="8"/>
  <c r="L33" i="8"/>
  <c r="K33" i="8"/>
  <c r="J33" i="8"/>
  <c r="I33" i="8"/>
  <c r="H33" i="8"/>
  <c r="G33" i="8"/>
  <c r="E33" i="8"/>
  <c r="F33" i="8" a="1"/>
  <c r="F33" i="8"/>
  <c r="D33" i="8"/>
  <c r="B33" i="8"/>
  <c r="A33" i="8"/>
  <c r="R32" i="8"/>
  <c r="Q32" i="8"/>
  <c r="P32" i="8"/>
  <c r="O32" i="8"/>
  <c r="N32" i="8"/>
  <c r="M32" i="8"/>
  <c r="L32" i="8"/>
  <c r="K32" i="8"/>
  <c r="J32" i="8"/>
  <c r="I32" i="8"/>
  <c r="H32" i="8"/>
  <c r="G32" i="8"/>
  <c r="E32" i="8"/>
  <c r="F32" i="8" a="1"/>
  <c r="F32" i="8"/>
  <c r="D32" i="8"/>
  <c r="B32" i="8"/>
  <c r="A32" i="8"/>
  <c r="R31" i="8"/>
  <c r="Q31" i="8"/>
  <c r="P31" i="8"/>
  <c r="O31" i="8"/>
  <c r="N31" i="8"/>
  <c r="M31" i="8"/>
  <c r="L31" i="8"/>
  <c r="K31" i="8"/>
  <c r="J31" i="8"/>
  <c r="I31" i="8"/>
  <c r="H31" i="8"/>
  <c r="G31" i="8"/>
  <c r="E31" i="8"/>
  <c r="F31" i="8" a="1"/>
  <c r="F31" i="8"/>
  <c r="D31" i="8"/>
  <c r="B31" i="8"/>
  <c r="A31" i="8"/>
  <c r="R30" i="8"/>
  <c r="Q30" i="8"/>
  <c r="P30" i="8"/>
  <c r="O30" i="8"/>
  <c r="N30" i="8"/>
  <c r="M30" i="8"/>
  <c r="L30" i="8"/>
  <c r="K30" i="8"/>
  <c r="J30" i="8"/>
  <c r="I30" i="8"/>
  <c r="H30" i="8"/>
  <c r="G30" i="8"/>
  <c r="E30" i="8"/>
  <c r="F30" i="8" a="1"/>
  <c r="F30" i="8"/>
  <c r="D30" i="8"/>
  <c r="B30" i="8"/>
  <c r="A30" i="8"/>
  <c r="R29" i="8"/>
  <c r="Q29" i="8"/>
  <c r="P29" i="8"/>
  <c r="O29" i="8"/>
  <c r="N29" i="8"/>
  <c r="M29" i="8"/>
  <c r="L29" i="8"/>
  <c r="K29" i="8"/>
  <c r="J29" i="8"/>
  <c r="I29" i="8"/>
  <c r="H29" i="8"/>
  <c r="G29" i="8"/>
  <c r="E29" i="8"/>
  <c r="F29" i="8" a="1"/>
  <c r="F29" i="8"/>
  <c r="D29" i="8"/>
  <c r="B29" i="8"/>
  <c r="A29" i="8"/>
  <c r="R28" i="8"/>
  <c r="Q28" i="8"/>
  <c r="P28" i="8"/>
  <c r="O28" i="8"/>
  <c r="N28" i="8"/>
  <c r="M28" i="8"/>
  <c r="L28" i="8"/>
  <c r="K28" i="8"/>
  <c r="J28" i="8"/>
  <c r="I28" i="8"/>
  <c r="H28" i="8"/>
  <c r="G28" i="8"/>
  <c r="E28" i="8"/>
  <c r="F28" i="8" a="1"/>
  <c r="F28" i="8"/>
  <c r="D28" i="8"/>
  <c r="B28" i="8"/>
  <c r="A28" i="8"/>
  <c r="R27" i="8"/>
  <c r="Q27" i="8"/>
  <c r="P27" i="8"/>
  <c r="O27" i="8"/>
  <c r="N27" i="8"/>
  <c r="M27" i="8"/>
  <c r="L27" i="8"/>
  <c r="K27" i="8"/>
  <c r="J27" i="8"/>
  <c r="I27" i="8"/>
  <c r="H27" i="8"/>
  <c r="G27" i="8"/>
  <c r="E27" i="8"/>
  <c r="F27" i="8" a="1"/>
  <c r="F27" i="8"/>
  <c r="D27" i="8"/>
  <c r="B27" i="8"/>
  <c r="A27" i="8"/>
  <c r="R26" i="8"/>
  <c r="Q26" i="8"/>
  <c r="P26" i="8"/>
  <c r="O26" i="8"/>
  <c r="N26" i="8"/>
  <c r="M26" i="8"/>
  <c r="L26" i="8"/>
  <c r="K26" i="8"/>
  <c r="J26" i="8"/>
  <c r="I26" i="8"/>
  <c r="H26" i="8"/>
  <c r="G26" i="8"/>
  <c r="E26" i="8"/>
  <c r="F26" i="8" a="1"/>
  <c r="F26" i="8"/>
  <c r="D26" i="8"/>
  <c r="B26" i="8"/>
  <c r="A26" i="8"/>
  <c r="R25" i="8"/>
  <c r="Q25" i="8"/>
  <c r="P25" i="8"/>
  <c r="O25" i="8"/>
  <c r="N25" i="8"/>
  <c r="M25" i="8"/>
  <c r="L25" i="8"/>
  <c r="K25" i="8"/>
  <c r="J25" i="8"/>
  <c r="I25" i="8"/>
  <c r="H25" i="8"/>
  <c r="G25" i="8"/>
  <c r="E25" i="8"/>
  <c r="F25" i="8" a="1"/>
  <c r="F25" i="8"/>
  <c r="D25" i="8"/>
  <c r="B25" i="8"/>
  <c r="A25" i="8"/>
  <c r="R24" i="8"/>
  <c r="Q24" i="8"/>
  <c r="P24" i="8"/>
  <c r="O24" i="8"/>
  <c r="N24" i="8"/>
  <c r="M24" i="8"/>
  <c r="L24" i="8"/>
  <c r="K24" i="8"/>
  <c r="J24" i="8"/>
  <c r="I24" i="8"/>
  <c r="H24" i="8"/>
  <c r="G24" i="8"/>
  <c r="E24" i="8"/>
  <c r="F24" i="8" a="1"/>
  <c r="F24" i="8"/>
  <c r="D24" i="8"/>
  <c r="B24" i="8"/>
  <c r="A24" i="8"/>
  <c r="R23" i="8"/>
  <c r="Q23" i="8"/>
  <c r="P23" i="8"/>
  <c r="O23" i="8"/>
  <c r="N23" i="8"/>
  <c r="M23" i="8"/>
  <c r="L23" i="8"/>
  <c r="K23" i="8"/>
  <c r="J23" i="8"/>
  <c r="I23" i="8"/>
  <c r="H23" i="8"/>
  <c r="G23" i="8"/>
  <c r="E23" i="8"/>
  <c r="F23" i="8" a="1"/>
  <c r="F23" i="8"/>
  <c r="D23" i="8"/>
  <c r="B23" i="8"/>
  <c r="A23" i="8"/>
  <c r="R22" i="8"/>
  <c r="Q22" i="8"/>
  <c r="P22" i="8"/>
  <c r="O22" i="8"/>
  <c r="N22" i="8"/>
  <c r="M22" i="8"/>
  <c r="L22" i="8"/>
  <c r="K22" i="8"/>
  <c r="J22" i="8"/>
  <c r="I22" i="8"/>
  <c r="H22" i="8"/>
  <c r="G22" i="8"/>
  <c r="E22" i="8"/>
  <c r="F22" i="8" a="1"/>
  <c r="F22" i="8"/>
  <c r="D22" i="8"/>
  <c r="B22" i="8"/>
  <c r="A22" i="8"/>
  <c r="R21" i="8"/>
  <c r="Q21" i="8"/>
  <c r="P21" i="8"/>
  <c r="O21" i="8"/>
  <c r="N21" i="8"/>
  <c r="M21" i="8"/>
  <c r="L21" i="8"/>
  <c r="K21" i="8"/>
  <c r="J21" i="8"/>
  <c r="I21" i="8"/>
  <c r="H21" i="8"/>
  <c r="G21" i="8"/>
  <c r="E21" i="8"/>
  <c r="F21" i="8" a="1"/>
  <c r="F21" i="8"/>
  <c r="D21" i="8"/>
  <c r="B21" i="8"/>
  <c r="A21" i="8"/>
  <c r="R20" i="8"/>
  <c r="Q20" i="8"/>
  <c r="P20" i="8"/>
  <c r="O20" i="8"/>
  <c r="N20" i="8"/>
  <c r="M20" i="8"/>
  <c r="L20" i="8"/>
  <c r="K20" i="8"/>
  <c r="J20" i="8"/>
  <c r="I20" i="8"/>
  <c r="H20" i="8"/>
  <c r="G20" i="8"/>
  <c r="E20" i="8"/>
  <c r="F20" i="8" a="1"/>
  <c r="F20" i="8"/>
  <c r="D20" i="8"/>
  <c r="B20" i="8"/>
  <c r="A20" i="8"/>
  <c r="R19" i="8"/>
  <c r="Q19" i="8"/>
  <c r="P19" i="8"/>
  <c r="O19" i="8"/>
  <c r="N19" i="8"/>
  <c r="M19" i="8"/>
  <c r="L19" i="8"/>
  <c r="K19" i="8"/>
  <c r="J19" i="8"/>
  <c r="I19" i="8"/>
  <c r="H19" i="8"/>
  <c r="G19" i="8"/>
  <c r="E19" i="8"/>
  <c r="F19" i="8" a="1"/>
  <c r="F19" i="8"/>
  <c r="D19" i="8"/>
  <c r="B19" i="8"/>
  <c r="A19" i="8"/>
  <c r="R18" i="8"/>
  <c r="Q18" i="8"/>
  <c r="P18" i="8"/>
  <c r="O18" i="8"/>
  <c r="N18" i="8"/>
  <c r="M18" i="8"/>
  <c r="L18" i="8"/>
  <c r="K18" i="8"/>
  <c r="J18" i="8"/>
  <c r="I18" i="8"/>
  <c r="H18" i="8"/>
  <c r="G18" i="8"/>
  <c r="E18" i="8"/>
  <c r="F18" i="8" a="1"/>
  <c r="F18" i="8"/>
  <c r="D18" i="8"/>
  <c r="B18" i="8"/>
  <c r="A18" i="8"/>
  <c r="R17" i="8"/>
  <c r="Q17" i="8"/>
  <c r="P17" i="8"/>
  <c r="O17" i="8"/>
  <c r="N17" i="8"/>
  <c r="M17" i="8"/>
  <c r="L17" i="8"/>
  <c r="K17" i="8"/>
  <c r="J17" i="8"/>
  <c r="I17" i="8"/>
  <c r="H17" i="8"/>
  <c r="G17" i="8"/>
  <c r="E17" i="8"/>
  <c r="F17" i="8" a="1"/>
  <c r="F17" i="8"/>
  <c r="D17" i="8"/>
  <c r="B17" i="8"/>
  <c r="A17" i="8"/>
  <c r="R16" i="8"/>
  <c r="Q16" i="8"/>
  <c r="P16" i="8"/>
  <c r="O16" i="8"/>
  <c r="N16" i="8"/>
  <c r="M16" i="8"/>
  <c r="L16" i="8"/>
  <c r="K16" i="8"/>
  <c r="J16" i="8"/>
  <c r="I16" i="8"/>
  <c r="H16" i="8"/>
  <c r="G16" i="8"/>
  <c r="E16" i="8"/>
  <c r="F16" i="8" a="1"/>
  <c r="F16" i="8"/>
  <c r="C16" i="8"/>
  <c r="D16" i="8"/>
  <c r="B16" i="8"/>
  <c r="A16" i="8"/>
  <c r="R15" i="8"/>
  <c r="Q15" i="8"/>
  <c r="P15" i="8"/>
  <c r="O15" i="8"/>
  <c r="N15" i="8"/>
  <c r="M15" i="8"/>
  <c r="L15" i="8"/>
  <c r="K15" i="8"/>
  <c r="J15" i="8"/>
  <c r="I15" i="8"/>
  <c r="H15" i="8"/>
  <c r="G15" i="8"/>
  <c r="E15" i="8"/>
  <c r="F15" i="8" a="1"/>
  <c r="F15" i="8"/>
  <c r="D15" i="8"/>
  <c r="B15" i="8"/>
  <c r="A15" i="8"/>
  <c r="R14" i="8"/>
  <c r="Q14" i="8"/>
  <c r="P14" i="8"/>
  <c r="O14" i="8"/>
  <c r="N14" i="8"/>
  <c r="M14" i="8"/>
  <c r="L14" i="8"/>
  <c r="K14" i="8"/>
  <c r="J14" i="8"/>
  <c r="I14" i="8"/>
  <c r="H14" i="8"/>
  <c r="G14" i="8"/>
  <c r="E14" i="8"/>
  <c r="F14" i="8" a="1"/>
  <c r="F14" i="8"/>
  <c r="D14" i="8"/>
  <c r="B14" i="8"/>
  <c r="A14" i="8"/>
  <c r="R13" i="8"/>
  <c r="Q13" i="8"/>
  <c r="P13" i="8"/>
  <c r="O13" i="8"/>
  <c r="N13" i="8"/>
  <c r="M13" i="8"/>
  <c r="L13" i="8"/>
  <c r="K13" i="8"/>
  <c r="J13" i="8"/>
  <c r="I13" i="8"/>
  <c r="H13" i="8"/>
  <c r="G13" i="8"/>
  <c r="E13" i="8"/>
  <c r="F13" i="8" a="1"/>
  <c r="F13" i="8"/>
  <c r="D13" i="8"/>
  <c r="B13" i="8"/>
  <c r="A13" i="8"/>
  <c r="R12" i="8"/>
  <c r="Q12" i="8"/>
  <c r="P12" i="8"/>
  <c r="O12" i="8"/>
  <c r="N12" i="8"/>
  <c r="M12" i="8"/>
  <c r="L12" i="8"/>
  <c r="K12" i="8"/>
  <c r="J12" i="8"/>
  <c r="I12" i="8"/>
  <c r="H12" i="8"/>
  <c r="G12" i="8"/>
  <c r="E12" i="8"/>
  <c r="F12" i="8" a="1"/>
  <c r="F12" i="8"/>
  <c r="D12" i="8"/>
  <c r="B12" i="8"/>
  <c r="A12" i="8"/>
  <c r="R11" i="8"/>
  <c r="Q11" i="8"/>
  <c r="P11" i="8"/>
  <c r="O11" i="8"/>
  <c r="N11" i="8"/>
  <c r="M11" i="8"/>
  <c r="L11" i="8"/>
  <c r="K11" i="8"/>
  <c r="J11" i="8"/>
  <c r="I11" i="8"/>
  <c r="H11" i="8"/>
  <c r="G11" i="8"/>
  <c r="E11" i="8"/>
  <c r="F11" i="8" a="1"/>
  <c r="F11" i="8"/>
  <c r="D11" i="8"/>
  <c r="B11" i="8"/>
  <c r="A11" i="8"/>
  <c r="R10" i="8"/>
  <c r="Q10" i="8"/>
  <c r="P10" i="8"/>
  <c r="O10" i="8"/>
  <c r="N10" i="8"/>
  <c r="M10" i="8"/>
  <c r="L10" i="8"/>
  <c r="K10" i="8"/>
  <c r="J10" i="8"/>
  <c r="I10" i="8"/>
  <c r="H10" i="8"/>
  <c r="G10" i="8"/>
  <c r="E10" i="8"/>
  <c r="F10" i="8" a="1"/>
  <c r="F10" i="8"/>
  <c r="F55" i="12"/>
  <c r="D10" i="8"/>
  <c r="B10" i="8"/>
  <c r="A10" i="8"/>
  <c r="R9" i="8"/>
  <c r="Q9" i="8"/>
  <c r="P9" i="8"/>
  <c r="O9" i="8"/>
  <c r="N9" i="8"/>
  <c r="M9" i="8"/>
  <c r="L9" i="8"/>
  <c r="K9" i="8"/>
  <c r="J9" i="8"/>
  <c r="I9" i="8"/>
  <c r="H9" i="8"/>
  <c r="G9" i="8"/>
  <c r="E9" i="8"/>
  <c r="F9" i="8" a="1"/>
  <c r="F9" i="8"/>
  <c r="D9" i="8"/>
  <c r="B9" i="8"/>
  <c r="A9" i="8"/>
  <c r="R8" i="8"/>
  <c r="Q8" i="8"/>
  <c r="P8" i="8"/>
  <c r="O8" i="8"/>
  <c r="N8" i="8"/>
  <c r="M8" i="8"/>
  <c r="L8" i="8"/>
  <c r="K8" i="8"/>
  <c r="J8" i="8"/>
  <c r="I8" i="8"/>
  <c r="H8" i="8"/>
  <c r="G8" i="8"/>
  <c r="E8" i="8"/>
  <c r="D8" i="8"/>
  <c r="B8" i="8"/>
  <c r="A8" i="8"/>
  <c r="F51" i="8" a="1"/>
  <c r="F51" i="8"/>
  <c r="F50" i="8" a="1"/>
  <c r="F50" i="8"/>
  <c r="E7" i="8"/>
  <c r="D7" i="8"/>
  <c r="B7" i="8"/>
  <c r="A7" i="8"/>
  <c r="R55" i="3"/>
  <c r="Q55" i="3"/>
  <c r="P55" i="3"/>
  <c r="O55" i="3"/>
  <c r="N55" i="3"/>
  <c r="M55" i="3"/>
  <c r="L55" i="3"/>
  <c r="J55" i="3"/>
  <c r="I55" i="3"/>
  <c r="H55" i="3"/>
  <c r="G55" i="3"/>
  <c r="E55" i="3"/>
  <c r="F55" i="3" a="1"/>
  <c r="F55" i="3"/>
  <c r="D55" i="3"/>
  <c r="B55" i="3"/>
  <c r="A55" i="3"/>
  <c r="R54" i="3"/>
  <c r="Q54" i="3"/>
  <c r="P54" i="3"/>
  <c r="O54" i="3"/>
  <c r="N54" i="3"/>
  <c r="M54" i="3"/>
  <c r="L54" i="3"/>
  <c r="J54" i="3"/>
  <c r="I54" i="3"/>
  <c r="H54" i="3"/>
  <c r="G54" i="3"/>
  <c r="E54" i="3"/>
  <c r="F54" i="3" a="1"/>
  <c r="F54" i="3"/>
  <c r="D54" i="3"/>
  <c r="B54" i="3"/>
  <c r="A54" i="3"/>
  <c r="R53" i="3"/>
  <c r="Q53" i="3"/>
  <c r="P53" i="3"/>
  <c r="O53" i="3"/>
  <c r="N53" i="3"/>
  <c r="M53" i="3"/>
  <c r="L53" i="3"/>
  <c r="J53" i="3"/>
  <c r="I53" i="3"/>
  <c r="H53" i="3"/>
  <c r="G53" i="3"/>
  <c r="E53" i="3"/>
  <c r="F53" i="3" a="1"/>
  <c r="F53" i="3"/>
  <c r="D53" i="3"/>
  <c r="B53" i="3"/>
  <c r="A53" i="3"/>
  <c r="R52" i="3"/>
  <c r="Q52" i="3"/>
  <c r="P52" i="3"/>
  <c r="O52" i="3"/>
  <c r="N52" i="3"/>
  <c r="M52" i="3"/>
  <c r="L52" i="3"/>
  <c r="J52" i="3"/>
  <c r="I52" i="3"/>
  <c r="H52" i="3"/>
  <c r="G52" i="3"/>
  <c r="E52" i="3"/>
  <c r="F52" i="3" a="1"/>
  <c r="F52" i="3"/>
  <c r="D52" i="3"/>
  <c r="B52" i="3"/>
  <c r="A52" i="3"/>
  <c r="R51" i="3"/>
  <c r="Q51" i="3"/>
  <c r="P51" i="3"/>
  <c r="O51" i="3"/>
  <c r="N51" i="3"/>
  <c r="M51" i="3"/>
  <c r="L51" i="3"/>
  <c r="J51" i="3"/>
  <c r="I51" i="3"/>
  <c r="H51" i="3"/>
  <c r="G51" i="3"/>
  <c r="E51" i="3"/>
  <c r="F51" i="3" a="1"/>
  <c r="F51" i="3"/>
  <c r="D51" i="3"/>
  <c r="B51" i="3"/>
  <c r="A51" i="3"/>
  <c r="R50" i="3"/>
  <c r="Q50" i="3"/>
  <c r="P50" i="3"/>
  <c r="O50" i="3"/>
  <c r="N50" i="3"/>
  <c r="M50" i="3"/>
  <c r="L50" i="3"/>
  <c r="J50" i="3"/>
  <c r="I50" i="3"/>
  <c r="H50" i="3"/>
  <c r="G50" i="3"/>
  <c r="E50" i="3"/>
  <c r="F50" i="3" a="1"/>
  <c r="F50" i="3"/>
  <c r="D50" i="3"/>
  <c r="B50" i="3"/>
  <c r="A50" i="3"/>
  <c r="R49" i="3"/>
  <c r="Q49" i="3"/>
  <c r="P49" i="3"/>
  <c r="O49" i="3"/>
  <c r="N49" i="3"/>
  <c r="M49" i="3"/>
  <c r="L49" i="3"/>
  <c r="J49" i="3"/>
  <c r="I49" i="3"/>
  <c r="H49" i="3"/>
  <c r="G49" i="3"/>
  <c r="E49" i="3"/>
  <c r="F49" i="3" a="1"/>
  <c r="F49" i="3"/>
  <c r="D49" i="3"/>
  <c r="B49" i="3"/>
  <c r="A49" i="3"/>
  <c r="R48" i="3"/>
  <c r="Q48" i="3"/>
  <c r="P48" i="3"/>
  <c r="O48" i="3"/>
  <c r="N48" i="3"/>
  <c r="M48" i="3"/>
  <c r="L48" i="3"/>
  <c r="J48" i="3"/>
  <c r="I48" i="3"/>
  <c r="H48" i="3"/>
  <c r="G48" i="3"/>
  <c r="E48" i="3"/>
  <c r="F48" i="3" a="1"/>
  <c r="F48" i="3"/>
  <c r="D48" i="3"/>
  <c r="B48" i="3"/>
  <c r="A48" i="3"/>
  <c r="R47" i="3"/>
  <c r="Q47" i="3"/>
  <c r="P47" i="3"/>
  <c r="O47" i="3"/>
  <c r="N47" i="3"/>
  <c r="M47" i="3"/>
  <c r="L47" i="3"/>
  <c r="J47" i="3"/>
  <c r="I47" i="3"/>
  <c r="H47" i="3"/>
  <c r="G47" i="3"/>
  <c r="E47" i="3"/>
  <c r="F47" i="3" a="1"/>
  <c r="F47" i="3"/>
  <c r="D47" i="3"/>
  <c r="B47" i="3"/>
  <c r="A47" i="3"/>
  <c r="R46" i="3"/>
  <c r="Q46" i="3"/>
  <c r="P46" i="3"/>
  <c r="O46" i="3"/>
  <c r="N46" i="3"/>
  <c r="M46" i="3"/>
  <c r="L46" i="3"/>
  <c r="J46" i="3"/>
  <c r="I46" i="3"/>
  <c r="H46" i="3"/>
  <c r="G46" i="3"/>
  <c r="E46" i="3"/>
  <c r="F46" i="3" a="1"/>
  <c r="F46" i="3"/>
  <c r="D46" i="3"/>
  <c r="B46" i="3"/>
  <c r="A46" i="3"/>
  <c r="R45" i="3"/>
  <c r="Q45" i="3"/>
  <c r="P45" i="3"/>
  <c r="O45" i="3"/>
  <c r="N45" i="3"/>
  <c r="M45" i="3"/>
  <c r="L45" i="3"/>
  <c r="J45" i="3"/>
  <c r="I45" i="3"/>
  <c r="H45" i="3"/>
  <c r="G45" i="3"/>
  <c r="E45" i="3"/>
  <c r="F45" i="3" a="1"/>
  <c r="F45" i="3"/>
  <c r="D45" i="3"/>
  <c r="B45" i="3"/>
  <c r="A45" i="3"/>
  <c r="R44" i="3"/>
  <c r="Q44" i="3"/>
  <c r="P44" i="3"/>
  <c r="O44" i="3"/>
  <c r="N44" i="3"/>
  <c r="M44" i="3"/>
  <c r="L44" i="3"/>
  <c r="J44" i="3"/>
  <c r="I44" i="3"/>
  <c r="H44" i="3"/>
  <c r="G44" i="3"/>
  <c r="E44" i="3"/>
  <c r="F44" i="3" a="1"/>
  <c r="F44" i="3"/>
  <c r="D44" i="3"/>
  <c r="B44" i="3"/>
  <c r="A44" i="3"/>
  <c r="R43" i="3"/>
  <c r="Q43" i="3"/>
  <c r="P43" i="3"/>
  <c r="O43" i="3"/>
  <c r="N43" i="3"/>
  <c r="M43" i="3"/>
  <c r="L43" i="3"/>
  <c r="J43" i="3"/>
  <c r="I43" i="3"/>
  <c r="H43" i="3"/>
  <c r="G43" i="3"/>
  <c r="E43" i="3"/>
  <c r="F43" i="3" a="1"/>
  <c r="F43" i="3"/>
  <c r="D43" i="3"/>
  <c r="B43" i="3"/>
  <c r="A43" i="3"/>
  <c r="R42" i="3"/>
  <c r="Q42" i="3"/>
  <c r="P42" i="3"/>
  <c r="O42" i="3"/>
  <c r="N42" i="3"/>
  <c r="M42" i="3"/>
  <c r="L42" i="3"/>
  <c r="J42" i="3"/>
  <c r="I42" i="3"/>
  <c r="H42" i="3"/>
  <c r="G42" i="3"/>
  <c r="E42" i="3"/>
  <c r="F42" i="3" a="1"/>
  <c r="F42" i="3"/>
  <c r="D42" i="3"/>
  <c r="B42" i="3"/>
  <c r="A42" i="3"/>
  <c r="R41" i="3"/>
  <c r="Q41" i="3"/>
  <c r="P41" i="3"/>
  <c r="O41" i="3"/>
  <c r="N41" i="3"/>
  <c r="M41" i="3"/>
  <c r="L41" i="3"/>
  <c r="J41" i="3"/>
  <c r="I41" i="3"/>
  <c r="H41" i="3"/>
  <c r="G41" i="3"/>
  <c r="E41" i="3"/>
  <c r="F41" i="3" a="1"/>
  <c r="F41" i="3"/>
  <c r="D41" i="3"/>
  <c r="B41" i="3"/>
  <c r="A41" i="3"/>
  <c r="R40" i="3"/>
  <c r="Q40" i="3"/>
  <c r="P40" i="3"/>
  <c r="O40" i="3"/>
  <c r="N40" i="3"/>
  <c r="M40" i="3"/>
  <c r="L40" i="3"/>
  <c r="J40" i="3"/>
  <c r="I40" i="3"/>
  <c r="H40" i="3"/>
  <c r="G40" i="3"/>
  <c r="E40" i="3"/>
  <c r="F40" i="3" a="1"/>
  <c r="F40" i="3"/>
  <c r="D40" i="3"/>
  <c r="B40" i="3"/>
  <c r="A40" i="3"/>
  <c r="R39" i="3"/>
  <c r="Q39" i="3"/>
  <c r="P39" i="3"/>
  <c r="O39" i="3"/>
  <c r="N39" i="3"/>
  <c r="M39" i="3"/>
  <c r="L39" i="3"/>
  <c r="J39" i="3"/>
  <c r="I39" i="3"/>
  <c r="H39" i="3"/>
  <c r="G39" i="3"/>
  <c r="E39" i="3"/>
  <c r="F39" i="3" a="1"/>
  <c r="F39" i="3"/>
  <c r="D39" i="3"/>
  <c r="B39" i="3"/>
  <c r="A39" i="3"/>
  <c r="R38" i="3"/>
  <c r="Q38" i="3"/>
  <c r="P38" i="3"/>
  <c r="O38" i="3"/>
  <c r="N38" i="3"/>
  <c r="M38" i="3"/>
  <c r="L38" i="3"/>
  <c r="J38" i="3"/>
  <c r="I38" i="3"/>
  <c r="H38" i="3"/>
  <c r="G38" i="3"/>
  <c r="E38" i="3"/>
  <c r="F38" i="3" a="1"/>
  <c r="F38" i="3"/>
  <c r="D38" i="3"/>
  <c r="B38" i="3"/>
  <c r="A38" i="3"/>
  <c r="R37" i="3"/>
  <c r="Q37" i="3"/>
  <c r="P37" i="3"/>
  <c r="O37" i="3"/>
  <c r="N37" i="3"/>
  <c r="M37" i="3"/>
  <c r="L37" i="3"/>
  <c r="J37" i="3"/>
  <c r="I37" i="3"/>
  <c r="H37" i="3"/>
  <c r="G37" i="3"/>
  <c r="E37" i="3"/>
  <c r="F37" i="3" a="1"/>
  <c r="F37" i="3"/>
  <c r="D37" i="3"/>
  <c r="B37" i="3"/>
  <c r="A37" i="3"/>
  <c r="R36" i="3"/>
  <c r="Q36" i="3"/>
  <c r="P36" i="3"/>
  <c r="O36" i="3"/>
  <c r="N36" i="3"/>
  <c r="M36" i="3"/>
  <c r="L36" i="3"/>
  <c r="J36" i="3"/>
  <c r="I36" i="3"/>
  <c r="H36" i="3"/>
  <c r="G36" i="3"/>
  <c r="E36" i="3"/>
  <c r="F36" i="3" a="1"/>
  <c r="F36" i="3"/>
  <c r="D36" i="3"/>
  <c r="B36" i="3"/>
  <c r="A36" i="3"/>
  <c r="R35" i="3"/>
  <c r="Q35" i="3"/>
  <c r="P35" i="3"/>
  <c r="O35" i="3"/>
  <c r="N35" i="3"/>
  <c r="M35" i="3"/>
  <c r="L35" i="3"/>
  <c r="J35" i="3"/>
  <c r="I35" i="3"/>
  <c r="H35" i="3"/>
  <c r="G35" i="3"/>
  <c r="E35" i="3"/>
  <c r="F35" i="3" a="1"/>
  <c r="F35" i="3"/>
  <c r="D35" i="3"/>
  <c r="B35" i="3"/>
  <c r="A35" i="3"/>
  <c r="R34" i="3"/>
  <c r="Q34" i="3"/>
  <c r="P34" i="3"/>
  <c r="O34" i="3"/>
  <c r="N34" i="3"/>
  <c r="M34" i="3"/>
  <c r="L34" i="3"/>
  <c r="J34" i="3"/>
  <c r="I34" i="3"/>
  <c r="H34" i="3"/>
  <c r="G34" i="3"/>
  <c r="E34" i="3"/>
  <c r="F34" i="3" a="1"/>
  <c r="F34" i="3"/>
  <c r="D34" i="3"/>
  <c r="B34" i="3"/>
  <c r="A34" i="3"/>
  <c r="R33" i="3"/>
  <c r="Q33" i="3"/>
  <c r="P33" i="3"/>
  <c r="O33" i="3"/>
  <c r="N33" i="3"/>
  <c r="M33" i="3"/>
  <c r="L33" i="3"/>
  <c r="J33" i="3"/>
  <c r="I33" i="3"/>
  <c r="H33" i="3"/>
  <c r="G33" i="3"/>
  <c r="E33" i="3"/>
  <c r="F33" i="3" a="1"/>
  <c r="F33" i="3"/>
  <c r="D33" i="3"/>
  <c r="B33" i="3"/>
  <c r="A33" i="3"/>
  <c r="R32" i="3"/>
  <c r="Q32" i="3"/>
  <c r="P32" i="3"/>
  <c r="O32" i="3"/>
  <c r="N32" i="3"/>
  <c r="M32" i="3"/>
  <c r="L32" i="3"/>
  <c r="J32" i="3"/>
  <c r="I32" i="3"/>
  <c r="H32" i="3"/>
  <c r="G32" i="3"/>
  <c r="E32" i="3"/>
  <c r="F32" i="3" a="1"/>
  <c r="F32" i="3"/>
  <c r="D32" i="3"/>
  <c r="B32" i="3"/>
  <c r="A32" i="3"/>
  <c r="R31" i="3"/>
  <c r="Q31" i="3"/>
  <c r="P31" i="3"/>
  <c r="O31" i="3"/>
  <c r="N31" i="3"/>
  <c r="M31" i="3"/>
  <c r="L31" i="3"/>
  <c r="J31" i="3"/>
  <c r="I31" i="3"/>
  <c r="H31" i="3"/>
  <c r="G31" i="3"/>
  <c r="E31" i="3"/>
  <c r="F31" i="3" a="1"/>
  <c r="F31" i="3"/>
  <c r="D31" i="3"/>
  <c r="B31" i="3"/>
  <c r="A31" i="3"/>
  <c r="R30" i="3"/>
  <c r="Q30" i="3"/>
  <c r="P30" i="3"/>
  <c r="O30" i="3"/>
  <c r="N30" i="3"/>
  <c r="M30" i="3"/>
  <c r="L30" i="3"/>
  <c r="J30" i="3"/>
  <c r="I30" i="3"/>
  <c r="H30" i="3"/>
  <c r="G30" i="3"/>
  <c r="E30" i="3"/>
  <c r="F30" i="3" a="1"/>
  <c r="F30" i="3"/>
  <c r="D30" i="3"/>
  <c r="B30" i="3"/>
  <c r="A30" i="3"/>
  <c r="R29" i="3"/>
  <c r="Q29" i="3"/>
  <c r="P29" i="3"/>
  <c r="O29" i="3"/>
  <c r="N29" i="3"/>
  <c r="M29" i="3"/>
  <c r="L29" i="3"/>
  <c r="J29" i="3"/>
  <c r="I29" i="3"/>
  <c r="H29" i="3"/>
  <c r="G29" i="3"/>
  <c r="E29" i="3"/>
  <c r="F29" i="3" a="1"/>
  <c r="F29" i="3"/>
  <c r="D29" i="3"/>
  <c r="B29" i="3"/>
  <c r="A29" i="3"/>
  <c r="R28" i="3"/>
  <c r="Q28" i="3"/>
  <c r="P28" i="3"/>
  <c r="O28" i="3"/>
  <c r="N28" i="3"/>
  <c r="M28" i="3"/>
  <c r="L28" i="3"/>
  <c r="J28" i="3"/>
  <c r="I28" i="3"/>
  <c r="H28" i="3"/>
  <c r="G28" i="3"/>
  <c r="E28" i="3"/>
  <c r="F28" i="3" a="1"/>
  <c r="F28" i="3"/>
  <c r="D28" i="3"/>
  <c r="B28" i="3"/>
  <c r="A28" i="3"/>
  <c r="R27" i="3"/>
  <c r="Q27" i="3"/>
  <c r="P27" i="3"/>
  <c r="O27" i="3"/>
  <c r="N27" i="3"/>
  <c r="M27" i="3"/>
  <c r="L27" i="3"/>
  <c r="J27" i="3"/>
  <c r="I27" i="3"/>
  <c r="H27" i="3"/>
  <c r="G27" i="3"/>
  <c r="E27" i="3"/>
  <c r="F27" i="3" a="1"/>
  <c r="F27" i="3"/>
  <c r="D27" i="3"/>
  <c r="B27" i="3"/>
  <c r="A27" i="3"/>
  <c r="R26" i="3"/>
  <c r="Q26" i="3"/>
  <c r="P26" i="3"/>
  <c r="O26" i="3"/>
  <c r="N26" i="3"/>
  <c r="M26" i="3"/>
  <c r="L26" i="3"/>
  <c r="J26" i="3"/>
  <c r="I26" i="3"/>
  <c r="H26" i="3"/>
  <c r="G26" i="3"/>
  <c r="E26" i="3"/>
  <c r="F26" i="3" a="1"/>
  <c r="F26" i="3"/>
  <c r="D26" i="3"/>
  <c r="B26" i="3"/>
  <c r="A26" i="3"/>
  <c r="R25" i="3"/>
  <c r="Q25" i="3"/>
  <c r="P25" i="3"/>
  <c r="O25" i="3"/>
  <c r="N25" i="3"/>
  <c r="M25" i="3"/>
  <c r="L25" i="3"/>
  <c r="J25" i="3"/>
  <c r="I25" i="3"/>
  <c r="H25" i="3"/>
  <c r="G25" i="3"/>
  <c r="E25" i="3"/>
  <c r="F25" i="3" a="1"/>
  <c r="F25" i="3"/>
  <c r="D25" i="3"/>
  <c r="B25" i="3"/>
  <c r="A25" i="3"/>
  <c r="R24" i="3"/>
  <c r="Q24" i="3"/>
  <c r="P24" i="3"/>
  <c r="O24" i="3"/>
  <c r="N24" i="3"/>
  <c r="M24" i="3"/>
  <c r="L24" i="3"/>
  <c r="J24" i="3"/>
  <c r="I24" i="3"/>
  <c r="H24" i="3"/>
  <c r="G24" i="3"/>
  <c r="E24" i="3"/>
  <c r="F24" i="3" a="1"/>
  <c r="F24" i="3"/>
  <c r="D24" i="3"/>
  <c r="B24" i="3"/>
  <c r="A24" i="3"/>
  <c r="D16" i="3"/>
  <c r="A19" i="3"/>
  <c r="B19" i="3"/>
  <c r="D19" i="3"/>
  <c r="E19" i="3"/>
  <c r="F19" i="3" a="1"/>
  <c r="F19" i="3"/>
  <c r="G19" i="3"/>
  <c r="H19" i="3"/>
  <c r="I19" i="3"/>
  <c r="J19" i="3"/>
  <c r="L19" i="3"/>
  <c r="M19" i="3"/>
  <c r="N19" i="3"/>
  <c r="O19" i="3"/>
  <c r="P19" i="3"/>
  <c r="Q19" i="3"/>
  <c r="R19" i="3"/>
  <c r="A20" i="3"/>
  <c r="B20" i="3"/>
  <c r="D20" i="3"/>
  <c r="E20" i="3"/>
  <c r="F20" i="3" a="1"/>
  <c r="F20" i="3"/>
  <c r="G20" i="3"/>
  <c r="H20" i="3"/>
  <c r="I20" i="3"/>
  <c r="J20" i="3"/>
  <c r="L20" i="3"/>
  <c r="M20" i="3"/>
  <c r="N20" i="3"/>
  <c r="O20" i="3"/>
  <c r="P20" i="3"/>
  <c r="Q20" i="3"/>
  <c r="R20" i="3"/>
  <c r="A21" i="3"/>
  <c r="B21" i="3"/>
  <c r="D21" i="3"/>
  <c r="E21" i="3"/>
  <c r="F21" i="3" a="1"/>
  <c r="F21" i="3"/>
  <c r="G21" i="3"/>
  <c r="H21" i="3"/>
  <c r="I21" i="3"/>
  <c r="J21" i="3"/>
  <c r="L21" i="3"/>
  <c r="M21" i="3"/>
  <c r="N21" i="3"/>
  <c r="O21" i="3"/>
  <c r="P21" i="3"/>
  <c r="Q21" i="3"/>
  <c r="R21" i="3"/>
  <c r="A22" i="3"/>
  <c r="B22" i="3"/>
  <c r="D22" i="3"/>
  <c r="E22" i="3"/>
  <c r="F22" i="3" a="1"/>
  <c r="F22" i="3"/>
  <c r="G22" i="3"/>
  <c r="H22" i="3"/>
  <c r="I22" i="3"/>
  <c r="J22" i="3"/>
  <c r="L22" i="3"/>
  <c r="M22" i="3"/>
  <c r="N22" i="3"/>
  <c r="O22" i="3"/>
  <c r="P22" i="3"/>
  <c r="Q22" i="3"/>
  <c r="R22" i="3"/>
  <c r="A23" i="3"/>
  <c r="B23" i="3"/>
  <c r="D23" i="3"/>
  <c r="E23" i="3"/>
  <c r="F23" i="3" a="1"/>
  <c r="F23" i="3"/>
  <c r="G23" i="3"/>
  <c r="H23" i="3"/>
  <c r="I23" i="3"/>
  <c r="J23" i="3"/>
  <c r="L23" i="3"/>
  <c r="M23" i="3"/>
  <c r="N23" i="3"/>
  <c r="O23" i="3"/>
  <c r="P23" i="3"/>
  <c r="Q23" i="3"/>
  <c r="R23" i="3"/>
  <c r="A9" i="3"/>
  <c r="B9" i="3"/>
  <c r="D9" i="3"/>
  <c r="E9" i="3"/>
  <c r="F9" i="3" a="1"/>
  <c r="F9" i="3"/>
  <c r="G9" i="3"/>
  <c r="H9" i="3"/>
  <c r="I9" i="3"/>
  <c r="J9" i="3"/>
  <c r="L9" i="3"/>
  <c r="M9" i="3"/>
  <c r="N9" i="3"/>
  <c r="O9" i="3"/>
  <c r="P9" i="3"/>
  <c r="Q9" i="3"/>
  <c r="R9" i="3"/>
  <c r="A10" i="3"/>
  <c r="B10" i="3"/>
  <c r="D10" i="3"/>
  <c r="E10" i="3"/>
  <c r="F10" i="3" a="1"/>
  <c r="F10" i="3"/>
  <c r="C10" i="3"/>
  <c r="G10" i="3"/>
  <c r="H10" i="3"/>
  <c r="I10" i="3"/>
  <c r="J10" i="3"/>
  <c r="L10" i="3"/>
  <c r="M10" i="3"/>
  <c r="N10" i="3"/>
  <c r="O10" i="3"/>
  <c r="P10" i="3"/>
  <c r="Q10" i="3"/>
  <c r="R10" i="3"/>
  <c r="A11" i="3"/>
  <c r="B11" i="3"/>
  <c r="D11" i="3"/>
  <c r="E11" i="3"/>
  <c r="F11" i="3" a="1"/>
  <c r="F11" i="3"/>
  <c r="F5" i="12"/>
  <c r="G11" i="3"/>
  <c r="H11" i="3"/>
  <c r="I11" i="3"/>
  <c r="J11" i="3"/>
  <c r="L11" i="3"/>
  <c r="M11" i="3"/>
  <c r="N11" i="3"/>
  <c r="O11" i="3"/>
  <c r="P11" i="3"/>
  <c r="Q11" i="3"/>
  <c r="R11" i="3"/>
  <c r="A12" i="3"/>
  <c r="B12" i="3"/>
  <c r="D12" i="3"/>
  <c r="E12" i="3"/>
  <c r="F12" i="3" a="1"/>
  <c r="F12" i="3"/>
  <c r="G12" i="3"/>
  <c r="H12" i="3"/>
  <c r="I12" i="3"/>
  <c r="J12" i="3"/>
  <c r="L12" i="3"/>
  <c r="M12" i="3"/>
  <c r="N12" i="3"/>
  <c r="O12" i="3"/>
  <c r="P12" i="3"/>
  <c r="Q12" i="3"/>
  <c r="R12" i="3"/>
  <c r="A13" i="3"/>
  <c r="B13" i="3"/>
  <c r="D13" i="3"/>
  <c r="E13" i="3"/>
  <c r="F13" i="3" a="1"/>
  <c r="F13" i="3"/>
  <c r="G13" i="3"/>
  <c r="H13" i="3"/>
  <c r="I13" i="3"/>
  <c r="J13" i="3"/>
  <c r="L13" i="3"/>
  <c r="M13" i="3"/>
  <c r="N13" i="3"/>
  <c r="O13" i="3"/>
  <c r="P13" i="3"/>
  <c r="Q13" i="3"/>
  <c r="R13" i="3"/>
  <c r="A14" i="3"/>
  <c r="B14" i="3"/>
  <c r="D14" i="3"/>
  <c r="E14" i="3"/>
  <c r="F14" i="3" a="1"/>
  <c r="F14" i="3"/>
  <c r="G14" i="3"/>
  <c r="H14" i="3"/>
  <c r="I14" i="3"/>
  <c r="J14" i="3"/>
  <c r="L14" i="3"/>
  <c r="M14" i="3"/>
  <c r="N14" i="3"/>
  <c r="O14" i="3"/>
  <c r="P14" i="3"/>
  <c r="Q14" i="3"/>
  <c r="R14" i="3"/>
  <c r="A15" i="3"/>
  <c r="B15" i="3"/>
  <c r="D15" i="3"/>
  <c r="E15" i="3"/>
  <c r="F15" i="3" a="1"/>
  <c r="F15" i="3"/>
  <c r="G15" i="3"/>
  <c r="H15" i="3"/>
  <c r="I15" i="3"/>
  <c r="J15" i="3"/>
  <c r="L15" i="3"/>
  <c r="M15" i="3"/>
  <c r="N15" i="3"/>
  <c r="O15" i="3"/>
  <c r="P15" i="3"/>
  <c r="Q15" i="3"/>
  <c r="R15" i="3"/>
  <c r="A16" i="3"/>
  <c r="B16" i="3"/>
  <c r="E16" i="3"/>
  <c r="F16" i="3" a="1"/>
  <c r="F16" i="3"/>
  <c r="C16" i="3"/>
  <c r="G16" i="3"/>
  <c r="H16" i="3"/>
  <c r="I16" i="3"/>
  <c r="J16" i="3"/>
  <c r="L16" i="3"/>
  <c r="M16" i="3"/>
  <c r="N16" i="3"/>
  <c r="O16" i="3"/>
  <c r="P16" i="3"/>
  <c r="Q16" i="3"/>
  <c r="R16" i="3"/>
  <c r="A17" i="3"/>
  <c r="B17" i="3"/>
  <c r="D17" i="3"/>
  <c r="E17" i="3"/>
  <c r="F17" i="3" a="1"/>
  <c r="F17" i="3"/>
  <c r="G17" i="3"/>
  <c r="H17" i="3"/>
  <c r="I17" i="3"/>
  <c r="J17" i="3"/>
  <c r="L17" i="3"/>
  <c r="M17" i="3"/>
  <c r="N17" i="3"/>
  <c r="O17" i="3"/>
  <c r="P17" i="3"/>
  <c r="Q17" i="3"/>
  <c r="R17" i="3"/>
  <c r="A18" i="3"/>
  <c r="B18" i="3"/>
  <c r="D18" i="3"/>
  <c r="E18" i="3"/>
  <c r="F18" i="3" a="1"/>
  <c r="F18" i="3"/>
  <c r="G18" i="3"/>
  <c r="H18" i="3"/>
  <c r="I18" i="3"/>
  <c r="J18" i="3"/>
  <c r="L18" i="3"/>
  <c r="M18" i="3"/>
  <c r="N18" i="3"/>
  <c r="O18" i="3"/>
  <c r="P18" i="3"/>
  <c r="Q18" i="3"/>
  <c r="R18" i="3"/>
  <c r="E8" i="3"/>
  <c r="F8" i="3" a="1"/>
  <c r="F8" i="3"/>
  <c r="C8" i="3"/>
  <c r="G8" i="3"/>
  <c r="H8" i="3"/>
  <c r="I8" i="3"/>
  <c r="J8" i="3"/>
  <c r="G15" i="4"/>
  <c r="E64" i="3" s="1"/>
  <c r="H15" i="4"/>
  <c r="G16" i="4"/>
  <c r="H16" i="4"/>
  <c r="G17" i="4"/>
  <c r="G64" i="3" s="1"/>
  <c r="H17" i="4"/>
  <c r="G18" i="4"/>
  <c r="H18" i="4"/>
  <c r="H64" i="3" s="1"/>
  <c r="G19" i="4"/>
  <c r="H19" i="4"/>
  <c r="I66" i="8" s="1"/>
  <c r="I64" i="8"/>
  <c r="A8" i="3"/>
  <c r="B8" i="3"/>
  <c r="D8" i="3"/>
  <c r="L8" i="3"/>
  <c r="M8" i="3"/>
  <c r="N8" i="3"/>
  <c r="O8" i="3"/>
  <c r="P8" i="3"/>
  <c r="Q8" i="3"/>
  <c r="E7" i="3"/>
  <c r="D7" i="3"/>
  <c r="B7" i="3"/>
  <c r="A7" i="3"/>
  <c r="E64" i="8"/>
  <c r="F8" i="8" a="1"/>
  <c r="F8" i="8"/>
  <c r="C8" i="8"/>
  <c r="G64" i="8"/>
  <c r="I64" i="3"/>
  <c r="A65" i="8" a="1"/>
  <c r="A65" i="8"/>
  <c r="D16" i="9"/>
  <c r="A66" i="8" a="1"/>
  <c r="A66" i="8"/>
  <c r="C27" i="8"/>
  <c r="E72" i="12"/>
  <c r="F72" i="12"/>
  <c r="C38" i="8"/>
  <c r="E83" i="12"/>
  <c r="G83" i="12" a="1"/>
  <c r="G83" i="12"/>
  <c r="F83" i="12"/>
  <c r="F94" i="12"/>
  <c r="C49" i="8"/>
  <c r="E94" i="12"/>
  <c r="G94" i="12" a="1"/>
  <c r="G94" i="12"/>
  <c r="F98" i="12"/>
  <c r="C53" i="8"/>
  <c r="E98" i="12"/>
  <c r="G98" i="12" a="1"/>
  <c r="G98" i="12"/>
  <c r="F63" i="12"/>
  <c r="C18" i="8"/>
  <c r="E63" i="12"/>
  <c r="G63" i="12" a="1"/>
  <c r="G63" i="12"/>
  <c r="C52" i="8"/>
  <c r="E97" i="12"/>
  <c r="G97" i="12" a="1"/>
  <c r="G97" i="12"/>
  <c r="F97" i="12"/>
  <c r="C54" i="8"/>
  <c r="E99" i="12"/>
  <c r="F99" i="12"/>
  <c r="C30" i="8"/>
  <c r="E75" i="12"/>
  <c r="F75" i="12"/>
  <c r="F76" i="12"/>
  <c r="C31" i="8"/>
  <c r="E76" i="12"/>
  <c r="G76" i="12" a="1"/>
  <c r="G76" i="12"/>
  <c r="L68" i="12"/>
  <c r="F86" i="12"/>
  <c r="C41" i="8"/>
  <c r="E86" i="12"/>
  <c r="F100" i="12"/>
  <c r="C55" i="8"/>
  <c r="E100" i="12"/>
  <c r="G100" i="12" a="1"/>
  <c r="G100" i="12"/>
  <c r="L74" i="12"/>
  <c r="F62" i="12"/>
  <c r="C17" i="8"/>
  <c r="E62" i="12"/>
  <c r="G62" i="12" a="1"/>
  <c r="G62" i="12"/>
  <c r="F84" i="12"/>
  <c r="C39" i="8"/>
  <c r="E84" i="12"/>
  <c r="G84" i="12" a="1"/>
  <c r="G84" i="12"/>
  <c r="L69" i="12"/>
  <c r="N68" i="12"/>
  <c r="C19" i="8"/>
  <c r="E64" i="12"/>
  <c r="G64" i="12" a="1"/>
  <c r="G64" i="12"/>
  <c r="F64" i="12"/>
  <c r="F74" i="12"/>
  <c r="C29" i="8"/>
  <c r="E74" i="12"/>
  <c r="G74" i="12" a="1"/>
  <c r="G74" i="12"/>
  <c r="F54" i="12"/>
  <c r="C9" i="8"/>
  <c r="E54" i="12"/>
  <c r="G54" i="12" a="1"/>
  <c r="G54" i="12"/>
  <c r="F66" i="12"/>
  <c r="C21" i="8"/>
  <c r="E66" i="12"/>
  <c r="G66" i="12" a="1"/>
  <c r="G66" i="12"/>
  <c r="F87" i="12"/>
  <c r="C42" i="8"/>
  <c r="E87" i="12"/>
  <c r="C43" i="8"/>
  <c r="E88" i="12"/>
  <c r="F88" i="12"/>
  <c r="F68" i="12"/>
  <c r="C23" i="8"/>
  <c r="E68" i="12"/>
  <c r="G68" i="12" a="1"/>
  <c r="G68" i="12"/>
  <c r="L64" i="12"/>
  <c r="F78" i="12"/>
  <c r="C33" i="8"/>
  <c r="E78" i="12"/>
  <c r="G78" i="12" a="1"/>
  <c r="G78" i="12"/>
  <c r="C22" i="8"/>
  <c r="E67" i="12"/>
  <c r="G67" i="12" a="1"/>
  <c r="G67" i="12"/>
  <c r="F67" i="12"/>
  <c r="F79" i="12"/>
  <c r="C34" i="8"/>
  <c r="E79" i="12"/>
  <c r="G79" i="12" a="1"/>
  <c r="G79" i="12"/>
  <c r="F80" i="12"/>
  <c r="C35" i="8"/>
  <c r="E80" i="12"/>
  <c r="G80" i="12" a="1"/>
  <c r="G80" i="12"/>
  <c r="F90" i="12"/>
  <c r="C45" i="8"/>
  <c r="E90" i="12"/>
  <c r="G90" i="12" a="1"/>
  <c r="G90" i="12"/>
  <c r="F71" i="12"/>
  <c r="C26" i="8"/>
  <c r="E71" i="12"/>
  <c r="F82" i="12"/>
  <c r="C37" i="8"/>
  <c r="E82" i="12"/>
  <c r="G82" i="12" a="1"/>
  <c r="G82" i="12"/>
  <c r="F56" i="12"/>
  <c r="C11" i="8"/>
  <c r="E56" i="12"/>
  <c r="G56" i="12" a="1"/>
  <c r="G56" i="12"/>
  <c r="F57" i="12"/>
  <c r="C12" i="8"/>
  <c r="E57" i="12"/>
  <c r="G57" i="12" a="1"/>
  <c r="G57" i="12"/>
  <c r="F58" i="12"/>
  <c r="C13" i="8"/>
  <c r="E58" i="12"/>
  <c r="F59" i="12"/>
  <c r="C14" i="8"/>
  <c r="E59" i="12"/>
  <c r="G59" i="12" a="1"/>
  <c r="G59" i="12"/>
  <c r="F60" i="12"/>
  <c r="C15" i="8"/>
  <c r="E60" i="12"/>
  <c r="G60" i="12" a="1"/>
  <c r="G60" i="12"/>
  <c r="L63" i="12"/>
  <c r="N63" i="12"/>
  <c r="F70" i="12"/>
  <c r="C25" i="8"/>
  <c r="E70" i="12"/>
  <c r="G70" i="12" a="1"/>
  <c r="G70" i="12"/>
  <c r="C46" i="8"/>
  <c r="E91" i="12"/>
  <c r="G91" i="12" a="1"/>
  <c r="G91" i="12"/>
  <c r="F91" i="12"/>
  <c r="F92" i="12"/>
  <c r="C47" i="8"/>
  <c r="E92" i="12"/>
  <c r="G92" i="12" a="1"/>
  <c r="G92" i="12"/>
  <c r="L73" i="12"/>
  <c r="N73" i="12"/>
  <c r="F65" i="12"/>
  <c r="C20" i="8"/>
  <c r="E65" i="12"/>
  <c r="G65" i="12" a="1"/>
  <c r="G65" i="12"/>
  <c r="F69" i="12"/>
  <c r="C24" i="8"/>
  <c r="E69" i="12"/>
  <c r="G69" i="12" a="1"/>
  <c r="G69" i="12"/>
  <c r="L66" i="12"/>
  <c r="F73" i="12"/>
  <c r="C28" i="8"/>
  <c r="E73" i="12"/>
  <c r="F77" i="12"/>
  <c r="C32" i="8"/>
  <c r="E77" i="12"/>
  <c r="G77" i="12" a="1"/>
  <c r="G77" i="12"/>
  <c r="L67" i="12"/>
  <c r="C36" i="8"/>
  <c r="E81" i="12"/>
  <c r="F81" i="12"/>
  <c r="F93" i="12"/>
  <c r="C48" i="8"/>
  <c r="E93" i="12"/>
  <c r="G93" i="12" a="1"/>
  <c r="G93" i="12"/>
  <c r="L72" i="12"/>
  <c r="F53" i="12"/>
  <c r="F95" i="12"/>
  <c r="C50" i="8"/>
  <c r="E95" i="12"/>
  <c r="C51" i="8"/>
  <c r="E96" i="12"/>
  <c r="F96" i="12"/>
  <c r="F61" i="12"/>
  <c r="E61" i="12"/>
  <c r="F85" i="12"/>
  <c r="C40" i="8"/>
  <c r="E85" i="12"/>
  <c r="F89" i="12"/>
  <c r="C44" i="8"/>
  <c r="E89" i="12"/>
  <c r="G89" i="12" a="1"/>
  <c r="G89" i="12"/>
  <c r="A70" i="8" a="1"/>
  <c r="A70" i="8"/>
  <c r="A71" i="8" a="1"/>
  <c r="A71" i="8"/>
  <c r="C10" i="8"/>
  <c r="E55" i="12"/>
  <c r="G55" i="12" a="1"/>
  <c r="G55" i="12"/>
  <c r="A65" i="3" a="1"/>
  <c r="A65" i="3"/>
  <c r="A66" i="3" a="1"/>
  <c r="A66" i="3"/>
  <c r="A71" i="3" a="1"/>
  <c r="A71" i="3"/>
  <c r="C9" i="3"/>
  <c r="E3" i="12"/>
  <c r="F3" i="12"/>
  <c r="F34" i="12"/>
  <c r="C40" i="3"/>
  <c r="E34" i="12"/>
  <c r="C29" i="3"/>
  <c r="E23" i="12"/>
  <c r="F23" i="12"/>
  <c r="F9" i="12"/>
  <c r="C15" i="3"/>
  <c r="E9" i="12"/>
  <c r="C30" i="3"/>
  <c r="E24" i="12"/>
  <c r="F24" i="12"/>
  <c r="C12" i="3"/>
  <c r="E6" i="12"/>
  <c r="F6" i="12"/>
  <c r="F25" i="12"/>
  <c r="C31" i="3"/>
  <c r="E25" i="12"/>
  <c r="C13" i="3"/>
  <c r="E7" i="12"/>
  <c r="F7" i="12"/>
  <c r="F19" i="12"/>
  <c r="C25" i="3"/>
  <c r="E19" i="12"/>
  <c r="C21" i="3"/>
  <c r="E15" i="12"/>
  <c r="F15" i="12"/>
  <c r="F29" i="12"/>
  <c r="C35" i="3"/>
  <c r="E29" i="12"/>
  <c r="F49" i="12"/>
  <c r="C55" i="3"/>
  <c r="E49" i="12"/>
  <c r="F2" i="12"/>
  <c r="E2" i="12"/>
  <c r="C22" i="3"/>
  <c r="E16" i="12"/>
  <c r="F16" i="12"/>
  <c r="F14" i="12"/>
  <c r="C20" i="3"/>
  <c r="E14" i="12"/>
  <c r="F13" i="12"/>
  <c r="C19" i="3"/>
  <c r="E13" i="12"/>
  <c r="F18" i="12"/>
  <c r="C24" i="3"/>
  <c r="E18" i="12"/>
  <c r="F20" i="12"/>
  <c r="C26" i="3"/>
  <c r="E20" i="12"/>
  <c r="F21" i="12"/>
  <c r="C27" i="3"/>
  <c r="E21" i="12"/>
  <c r="F26" i="12"/>
  <c r="C32" i="3"/>
  <c r="E26" i="12"/>
  <c r="F36" i="12"/>
  <c r="C42" i="3"/>
  <c r="E36" i="12"/>
  <c r="C53" i="3"/>
  <c r="E47" i="12"/>
  <c r="F47" i="12"/>
  <c r="C54" i="3"/>
  <c r="E48" i="12"/>
  <c r="F48" i="12"/>
  <c r="A70" i="3" a="1"/>
  <c r="A70" i="3"/>
  <c r="C14" i="3"/>
  <c r="E8" i="12"/>
  <c r="F8" i="12"/>
  <c r="C11" i="3"/>
  <c r="E5" i="12"/>
  <c r="G5" i="12" a="1"/>
  <c r="G5" i="12"/>
  <c r="E4" i="12"/>
  <c r="F4" i="12"/>
  <c r="F17" i="12"/>
  <c r="C23" i="3"/>
  <c r="E17" i="12"/>
  <c r="F35" i="12"/>
  <c r="C41" i="3"/>
  <c r="E35" i="12"/>
  <c r="F46" i="12"/>
  <c r="C52" i="3"/>
  <c r="E46" i="12"/>
  <c r="F45" i="12"/>
  <c r="C51" i="3"/>
  <c r="E45" i="12"/>
  <c r="C38" i="3"/>
  <c r="E32" i="12"/>
  <c r="F32" i="12"/>
  <c r="F43" i="12"/>
  <c r="C49" i="3"/>
  <c r="E43" i="12"/>
  <c r="C50" i="3"/>
  <c r="E44" i="12"/>
  <c r="F44" i="12"/>
  <c r="F12" i="12"/>
  <c r="C18" i="3"/>
  <c r="E12" i="12"/>
  <c r="C37" i="3"/>
  <c r="E31" i="12"/>
  <c r="F31" i="12"/>
  <c r="F41" i="12"/>
  <c r="C47" i="3"/>
  <c r="E41" i="12"/>
  <c r="F42" i="12"/>
  <c r="C48" i="3"/>
  <c r="E42" i="12"/>
  <c r="F30" i="12"/>
  <c r="C36" i="3"/>
  <c r="E30" i="12"/>
  <c r="C46" i="3"/>
  <c r="E40" i="12"/>
  <c r="F40" i="12"/>
  <c r="F11" i="12"/>
  <c r="C17" i="3"/>
  <c r="E11" i="12"/>
  <c r="C34" i="3"/>
  <c r="E28" i="12"/>
  <c r="F28" i="12"/>
  <c r="F38" i="12"/>
  <c r="C44" i="3"/>
  <c r="E38" i="12"/>
  <c r="C45" i="3"/>
  <c r="E39" i="12"/>
  <c r="F39" i="12"/>
  <c r="F22" i="12"/>
  <c r="C28" i="3"/>
  <c r="E22" i="12"/>
  <c r="F27" i="12"/>
  <c r="C33" i="3"/>
  <c r="E27" i="12"/>
  <c r="F37" i="12"/>
  <c r="C43" i="3"/>
  <c r="E37" i="12"/>
  <c r="F10" i="12"/>
  <c r="E10" i="12"/>
  <c r="F33" i="12"/>
  <c r="C39" i="3"/>
  <c r="E33" i="12"/>
  <c r="G95" i="12" a="1"/>
  <c r="G95" i="12"/>
  <c r="G61" i="12" a="1"/>
  <c r="G61" i="12"/>
  <c r="L62" i="12"/>
  <c r="G81" i="12" a="1"/>
  <c r="G81" i="12"/>
  <c r="G88" i="12" a="1"/>
  <c r="G88" i="12"/>
  <c r="G99" i="12" a="1"/>
  <c r="G99" i="12"/>
  <c r="G85" i="12" a="1"/>
  <c r="G85" i="12"/>
  <c r="L71" i="12"/>
  <c r="E53" i="12"/>
  <c r="G53" i="12" a="1"/>
  <c r="G53" i="12"/>
  <c r="E70" i="8"/>
  <c r="I70" i="8"/>
  <c r="I71" i="8"/>
  <c r="B66" i="8"/>
  <c r="D65" i="8"/>
  <c r="B65" i="8"/>
  <c r="G70" i="8"/>
  <c r="G71" i="8"/>
  <c r="P65" i="8"/>
  <c r="P66" i="8"/>
  <c r="J70" i="8" a="1"/>
  <c r="J70" i="8"/>
  <c r="J71" i="8"/>
  <c r="F70" i="8"/>
  <c r="B71" i="8"/>
  <c r="H70" i="8"/>
  <c r="H71" i="8"/>
  <c r="E66" i="8"/>
  <c r="D70" i="8"/>
  <c r="D71" i="8"/>
  <c r="C65" i="8"/>
  <c r="C66" i="8"/>
  <c r="B70" i="8"/>
  <c r="G66" i="8"/>
  <c r="G73" i="12" a="1"/>
  <c r="G73" i="12"/>
  <c r="G58" i="12" a="1"/>
  <c r="G58" i="12"/>
  <c r="G71" i="12" a="1"/>
  <c r="G71" i="12"/>
  <c r="G87" i="12" a="1"/>
  <c r="G87" i="12"/>
  <c r="G86" i="12" a="1"/>
  <c r="G86" i="12"/>
  <c r="M68" i="12"/>
  <c r="O68" i="12"/>
  <c r="M63" i="12"/>
  <c r="O63" i="12"/>
  <c r="G96" i="12" a="1"/>
  <c r="G96" i="12"/>
  <c r="G75" i="12" a="1"/>
  <c r="G75" i="12"/>
  <c r="M73" i="12"/>
  <c r="O73" i="12"/>
  <c r="N66" i="12"/>
  <c r="M66" i="12"/>
  <c r="G72" i="12" a="1"/>
  <c r="G72" i="12"/>
  <c r="G17" i="12" a="1"/>
  <c r="G17" i="12"/>
  <c r="L13" i="12"/>
  <c r="G21" i="12" a="1"/>
  <c r="G21" i="12"/>
  <c r="G24" i="12" a="1"/>
  <c r="G24" i="12"/>
  <c r="G3" i="12" a="1"/>
  <c r="G3" i="12"/>
  <c r="G27" i="12" a="1"/>
  <c r="G27" i="12"/>
  <c r="G42" i="12" a="1"/>
  <c r="G42" i="12"/>
  <c r="L21" i="12"/>
  <c r="G46" i="12" a="1"/>
  <c r="G46" i="12"/>
  <c r="G8" i="12" a="1"/>
  <c r="G8" i="12"/>
  <c r="H70" i="3"/>
  <c r="H71" i="3"/>
  <c r="F70" i="3"/>
  <c r="G26" i="12" a="1"/>
  <c r="G26" i="12"/>
  <c r="L16" i="12"/>
  <c r="G13" i="12" a="1"/>
  <c r="G13" i="12"/>
  <c r="P65" i="3"/>
  <c r="P66" i="3"/>
  <c r="B71" i="3"/>
  <c r="G39" i="12" a="1"/>
  <c r="G39" i="12"/>
  <c r="G23" i="12" a="1"/>
  <c r="G23" i="12"/>
  <c r="E70" i="3"/>
  <c r="E71" i="3"/>
  <c r="G70" i="3"/>
  <c r="G71" i="3"/>
  <c r="G37" i="12" a="1"/>
  <c r="G37" i="12"/>
  <c r="G38" i="12" a="1"/>
  <c r="G38" i="12"/>
  <c r="G30" i="12" a="1"/>
  <c r="G30" i="12"/>
  <c r="G12" i="12" a="1"/>
  <c r="G12" i="12"/>
  <c r="G45" i="12" a="1"/>
  <c r="G45" i="12"/>
  <c r="G20" i="12" a="1"/>
  <c r="G20" i="12"/>
  <c r="G34" i="12" a="1"/>
  <c r="G34" i="12"/>
  <c r="L20" i="12"/>
  <c r="C65" i="3"/>
  <c r="C66" i="3"/>
  <c r="I70" i="3"/>
  <c r="I71" i="3"/>
  <c r="G65" i="3"/>
  <c r="G66" i="3"/>
  <c r="B70" i="3"/>
  <c r="I65" i="3"/>
  <c r="I66" i="3"/>
  <c r="H65" i="3"/>
  <c r="B65" i="3"/>
  <c r="F65" i="3"/>
  <c r="D65" i="3"/>
  <c r="B66" i="3"/>
  <c r="D70" i="3"/>
  <c r="D71" i="3"/>
  <c r="E66" i="3"/>
  <c r="G7" i="12" a="1"/>
  <c r="G7" i="12"/>
  <c r="G33" i="12" a="1"/>
  <c r="G33" i="12"/>
  <c r="L18" i="12"/>
  <c r="G22" i="12" a="1"/>
  <c r="G22" i="12"/>
  <c r="G11" i="12" a="1"/>
  <c r="G11" i="12"/>
  <c r="G41" i="12" a="1"/>
  <c r="G41" i="12"/>
  <c r="L22" i="12"/>
  <c r="G43" i="12" a="1"/>
  <c r="G43" i="12"/>
  <c r="G35" i="12" a="1"/>
  <c r="G35" i="12"/>
  <c r="G49" i="12" a="1"/>
  <c r="G49" i="12"/>
  <c r="L23" i="12"/>
  <c r="G9" i="12" a="1"/>
  <c r="G9" i="12"/>
  <c r="L12" i="12"/>
  <c r="G10" i="12" a="1"/>
  <c r="G10" i="12"/>
  <c r="L11" i="12"/>
  <c r="G14" i="12" a="1"/>
  <c r="G14" i="12"/>
  <c r="G29" i="12" a="1"/>
  <c r="G29" i="12"/>
  <c r="G25" i="12" a="1"/>
  <c r="G25" i="12"/>
  <c r="L17" i="12"/>
  <c r="G40" i="12" a="1"/>
  <c r="G40" i="12"/>
  <c r="G31" i="12" a="1"/>
  <c r="G31" i="12"/>
  <c r="G32" i="12" a="1"/>
  <c r="G32" i="12"/>
  <c r="G48" i="12" a="1"/>
  <c r="G48" i="12"/>
  <c r="G4" i="12" a="1"/>
  <c r="G4" i="12"/>
  <c r="G47" i="12" a="1"/>
  <c r="G47" i="12"/>
  <c r="G16" i="12" a="1"/>
  <c r="G16" i="12"/>
  <c r="G15" i="12" a="1"/>
  <c r="G15" i="12"/>
  <c r="G6" i="12" a="1"/>
  <c r="G6" i="12"/>
  <c r="G36" i="12" a="1"/>
  <c r="G36" i="12"/>
  <c r="G18" i="12" a="1"/>
  <c r="G18" i="12"/>
  <c r="L15" i="12"/>
  <c r="G2" i="12" a="1"/>
  <c r="G2" i="12"/>
  <c r="G19" i="12" a="1"/>
  <c r="G19" i="12"/>
  <c r="G28" i="12" a="1"/>
  <c r="G28" i="12"/>
  <c r="G44" i="12" a="1"/>
  <c r="G44" i="12"/>
  <c r="O65" i="3" a="1"/>
  <c r="O65" i="3" s="1"/>
  <c r="O66" i="3" s="1"/>
  <c r="F71" i="3"/>
  <c r="O66" i="12"/>
  <c r="O65" i="8" a="1"/>
  <c r="O65" i="8" s="1"/>
  <c r="O66" i="8" s="1"/>
  <c r="J66" i="8"/>
  <c r="K65" i="8" a="1"/>
  <c r="K65" i="8" s="1"/>
  <c r="K66" i="8" s="1"/>
  <c r="M71" i="12"/>
  <c r="N71" i="12"/>
  <c r="M70" i="8" a="1"/>
  <c r="M70" i="8"/>
  <c r="M71" i="8"/>
  <c r="M65" i="8" a="1"/>
  <c r="M65" i="8" s="1"/>
  <c r="M66" i="8" s="1"/>
  <c r="C59" i="8"/>
  <c r="L61" i="12"/>
  <c r="N65" i="8" a="1"/>
  <c r="N65" i="8" s="1"/>
  <c r="N66" i="8" s="1"/>
  <c r="N70" i="8" a="1"/>
  <c r="N70" i="8"/>
  <c r="N71" i="8"/>
  <c r="O70" i="8" a="1"/>
  <c r="O70" i="8"/>
  <c r="O71" i="8"/>
  <c r="L70" i="8" a="1"/>
  <c r="L70" i="8"/>
  <c r="L71" i="8"/>
  <c r="D73" i="8"/>
  <c r="F71" i="8"/>
  <c r="L65" i="8" a="1"/>
  <c r="L65" i="8" s="1"/>
  <c r="L66" i="8" s="1"/>
  <c r="K70" i="8" a="1"/>
  <c r="K70" i="8"/>
  <c r="K71" i="8"/>
  <c r="E71" i="8"/>
  <c r="L70" i="3" a="1"/>
  <c r="L70" i="3"/>
  <c r="L71" i="3"/>
  <c r="D73" i="3"/>
  <c r="K65" i="3" a="1"/>
  <c r="K65" i="3" s="1"/>
  <c r="K66" i="3" s="1"/>
  <c r="N65" i="3" a="1"/>
  <c r="N65" i="3" s="1"/>
  <c r="N66" i="3" s="1"/>
  <c r="M70" i="3" a="1"/>
  <c r="M70" i="3"/>
  <c r="M71" i="3"/>
  <c r="M20" i="12"/>
  <c r="N70" i="3" a="1"/>
  <c r="N70" i="3"/>
  <c r="N71" i="3"/>
  <c r="L65" i="3" a="1"/>
  <c r="L65" i="3" s="1"/>
  <c r="L66" i="3" s="1"/>
  <c r="K70" i="3" a="1"/>
  <c r="K70" i="3"/>
  <c r="K71" i="3"/>
  <c r="N20" i="12"/>
  <c r="O20" i="12"/>
  <c r="O70" i="3" a="1"/>
  <c r="O70" i="3"/>
  <c r="O71" i="3"/>
  <c r="N15" i="12"/>
  <c r="M15" i="12"/>
  <c r="J70" i="3" a="1"/>
  <c r="J70" i="3"/>
  <c r="J71" i="3"/>
  <c r="J65" i="3" a="1"/>
  <c r="J65" i="3" s="1"/>
  <c r="J66" i="3" s="1"/>
  <c r="M65" i="3" a="1"/>
  <c r="M65" i="3"/>
  <c r="M66" i="3" s="1"/>
  <c r="N17" i="12"/>
  <c r="M17" i="12"/>
  <c r="M22" i="12"/>
  <c r="N22" i="12"/>
  <c r="L10" i="12"/>
  <c r="C59" i="3"/>
  <c r="M12" i="12"/>
  <c r="N12" i="12"/>
  <c r="O71" i="12"/>
  <c r="N61" i="12"/>
  <c r="I77" i="12"/>
  <c r="J58" i="8"/>
  <c r="M61" i="12"/>
  <c r="O15" i="12"/>
  <c r="O12" i="12"/>
  <c r="O17" i="12"/>
  <c r="M10" i="12"/>
  <c r="N10" i="12"/>
  <c r="I26" i="12"/>
  <c r="J58" i="3"/>
  <c r="O22" i="12"/>
  <c r="O61" i="12"/>
  <c r="O76" i="12"/>
  <c r="C58" i="8"/>
  <c r="O10" i="12"/>
  <c r="O25" i="12"/>
  <c r="C58" i="3"/>
  <c r="H64" i="8" l="1"/>
  <c r="H66" i="8"/>
  <c r="F64" i="3"/>
  <c r="H66" i="3"/>
  <c r="F66" i="3"/>
  <c r="F66" i="8"/>
  <c r="F64" i="8"/>
  <c r="D66" i="8"/>
  <c r="D66" i="3"/>
  <c r="D6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<sst xmlns="http://schemas.openxmlformats.org/spreadsheetml/2006/main" count="498" uniqueCount="247">
  <si>
    <t>TYPE :</t>
  </si>
  <si>
    <t xml:space="preserve"> Quality Form Document (QFD)</t>
  </si>
  <si>
    <t xml:space="preserve">TITLE : </t>
  </si>
  <si>
    <t>DOC NO. :</t>
  </si>
  <si>
    <t>QFD-00374</t>
  </si>
  <si>
    <t>DATE :</t>
  </si>
  <si>
    <t>10 May 2024</t>
  </si>
  <si>
    <t>REVISION :</t>
  </si>
  <si>
    <t>B</t>
  </si>
  <si>
    <t>DOCUMENT HISTORY TABLE</t>
  </si>
  <si>
    <t xml:space="preserve">Revision </t>
  </si>
  <si>
    <t>Reason for change</t>
  </si>
  <si>
    <t>Author</t>
  </si>
  <si>
    <t>Change date</t>
  </si>
  <si>
    <t>A</t>
  </si>
  <si>
    <t>Creation of the document</t>
  </si>
  <si>
    <t>JDO</t>
  </si>
  <si>
    <t>28 Sept. 2023</t>
  </si>
  <si>
    <t>Modification for Nio™/Nio™+</t>
  </si>
  <si>
    <t>ALU</t>
  </si>
  <si>
    <t>ChamberName</t>
  </si>
  <si>
    <t>ChamberID</t>
  </si>
  <si>
    <t>SampleName</t>
  </si>
  <si>
    <t>ChamberContext</t>
  </si>
  <si>
    <t>PoolingID</t>
  </si>
  <si>
    <t>TotalNumberOfDroplets</t>
  </si>
  <si>
    <t>Blue_Channel_SampleType</t>
  </si>
  <si>
    <t>Blue_Channel_ProcessedDilutionStock</t>
  </si>
  <si>
    <t>Blue_Channel_Concentration</t>
  </si>
  <si>
    <t>Blue_Channel_NumberOfPositiveDroplets</t>
  </si>
  <si>
    <t>Blue_Channel_NumberOfNegativeDroplets</t>
  </si>
  <si>
    <t>Blue_Channel_SeparabilityScore</t>
  </si>
  <si>
    <t>Blue_Channel_ConcentrationStock_Min</t>
  </si>
  <si>
    <t>Blue_Channel_ConcentrationStock_Max</t>
  </si>
  <si>
    <t>Blue_Channel_ConcentrationStock_RelativeUncertainty</t>
  </si>
  <si>
    <t>Teal_Channel_SampleType</t>
  </si>
  <si>
    <t>Teal_Channel_ProcessedDilutionStock</t>
  </si>
  <si>
    <t>Teal_Channel_Concentration</t>
  </si>
  <si>
    <t>Teal_Channel_NumberOfPositiveDroplets</t>
  </si>
  <si>
    <t>Teal_Channel_NumberOfNegativeDroplets</t>
  </si>
  <si>
    <t>Teal_Channel_SeparabilityScore</t>
  </si>
  <si>
    <t>Teal_Channel_ConcentrationStock_Min</t>
  </si>
  <si>
    <t>Teal_Channel_ConcentrationStock_Max</t>
  </si>
  <si>
    <t>Teal_Channel_ConcentrationStock_RelativeUncertainty</t>
  </si>
  <si>
    <t>Green_Channel_SampleType</t>
  </si>
  <si>
    <t>Green_Channel_ProcessedDilutionStock</t>
  </si>
  <si>
    <t>Green_Channel_Concentration</t>
  </si>
  <si>
    <t>Green_Channel_NumberOfPositiveDroplets</t>
  </si>
  <si>
    <t>Green_Channel_NumberOfNegativeDroplets</t>
  </si>
  <si>
    <t>Green_Channel_SeparabilityScore</t>
  </si>
  <si>
    <t>Green_Channel_ConcentrationStock_Min</t>
  </si>
  <si>
    <t>Green_Channel_ConcentrationStock_Max</t>
  </si>
  <si>
    <t>Green_Channel_ConcentrationStock_RelativeUncertainty</t>
  </si>
  <si>
    <t>Yellow_Channel_SampleType</t>
  </si>
  <si>
    <t>Yellow_Channel_ProcessedDilutionStock</t>
  </si>
  <si>
    <t>Yellow_Channel_Concentration</t>
  </si>
  <si>
    <t>Yellow_Channel_NumberOfPositiveDroplets</t>
  </si>
  <si>
    <t>Yellow_Channel_NumberOfNegativeDroplets</t>
  </si>
  <si>
    <t>Yellow_Channel_SeparabilityScore</t>
  </si>
  <si>
    <t>Yellow_Channel_ConcentrationStock_Min</t>
  </si>
  <si>
    <t>Yellow_Channel_ConcentrationStock_Max</t>
  </si>
  <si>
    <t>Yellow_Channel_ConcentrationStock_RelativeUncertainty</t>
  </si>
  <si>
    <t>Red_Channel_SampleType</t>
  </si>
  <si>
    <t>Red_Channel_ProcessedDilutionStock</t>
  </si>
  <si>
    <t>Red_Channel_Concentration</t>
  </si>
  <si>
    <t>Red_Channel_NumberOfPositiveDroplets</t>
  </si>
  <si>
    <t>Red_Channel_NumberOfNegativeDroplets</t>
  </si>
  <si>
    <t>Red_Channel_SeparabilityScore</t>
  </si>
  <si>
    <t>Red_Channel_ConcentrationStock_Min</t>
  </si>
  <si>
    <t>Red_Channel_ConcentrationStock_Max</t>
  </si>
  <si>
    <t>Red_Channel_ConcentrationStock_RelativeUncertainty</t>
  </si>
  <si>
    <t>Infra-Red_Channel_SampleType</t>
  </si>
  <si>
    <t>Infra-Red_Channel_ProcessedDilutionStock</t>
  </si>
  <si>
    <t>Infra-Red_Channel_Concentration</t>
  </si>
  <si>
    <t>Infra-Red_Channel_NumberOfPositiveDroplets</t>
  </si>
  <si>
    <t>Infra-Red_Channel_NumberOfNegativeDroplets</t>
  </si>
  <si>
    <t>Infra-Red_Channel_SeparabilityScore</t>
  </si>
  <si>
    <t>Infra-Red_Channel_ConcentrationStock_Min</t>
  </si>
  <si>
    <t>Infra-Red_Channel_ConcentrationStock_Max</t>
  </si>
  <si>
    <t>Infra-Red_Channel_ConcentrationStock_RelativeUncertainty</t>
  </si>
  <si>
    <t>Long-Shift_Channel_SampleType</t>
  </si>
  <si>
    <t>Long-Shift_Channel_ProcessedDilutionStock</t>
  </si>
  <si>
    <t>Long-Shift_Channel_Concentration</t>
  </si>
  <si>
    <t>Long-Shift_Channel_NumberOfPositiveDroplets</t>
  </si>
  <si>
    <t>Long-Shift_Channel_NumberOfNegativeDroplets</t>
  </si>
  <si>
    <t>Long-Shift_Channel_SeparabilityScore</t>
  </si>
  <si>
    <t>Long-Shift_Channel_ConcentrationStock_Min</t>
  </si>
  <si>
    <t>Long-Shift_Channel_ConcentrationStock_Max</t>
  </si>
  <si>
    <t>Long-Shift_Channel_ConcentrationStock_RelativeUncertainty</t>
  </si>
  <si>
    <t>Analysis_LED1_AutomatedThreshold</t>
  </si>
  <si>
    <t>Analysis_LED2_AutomatedThreshold</t>
  </si>
  <si>
    <t>Analysis_LED3_AutomatedThreshold</t>
  </si>
  <si>
    <t>Analysis_LED4_AutomatedThreshold</t>
  </si>
  <si>
    <t>Analysis_LED5_AutomatedThreshold</t>
  </si>
  <si>
    <t>Analysis_LED6_AutomatedThreshold</t>
  </si>
  <si>
    <t>Analysis_LED7_AutomatedThreshold</t>
  </si>
  <si>
    <t>Analysis_LED1_ManualThreshold</t>
  </si>
  <si>
    <t>Analysis_LED2_ManualThreshold</t>
  </si>
  <si>
    <t>Analysis_LED3_ManualThreshold</t>
  </si>
  <si>
    <t>Analysis_LED4_ManualThreshold</t>
  </si>
  <si>
    <t>Analysis_LED5_ManualThreshold</t>
  </si>
  <si>
    <t>Analysis_LED6_ManualThreshold</t>
  </si>
  <si>
    <t>Analysis_LED7_ManualThreshold</t>
  </si>
  <si>
    <t>Blue_Channel_dimensions</t>
  </si>
  <si>
    <t>Blue_Channel_separability</t>
  </si>
  <si>
    <t>Blue_Channel_mu_pos</t>
  </si>
  <si>
    <t>Blue_Channel_mu_neg</t>
  </si>
  <si>
    <t>Blue_Channel_std_dev_pos</t>
  </si>
  <si>
    <t>Blue_Channel_std_dev_neg</t>
  </si>
  <si>
    <t>Teal_Channel_dimensions</t>
  </si>
  <si>
    <t>Teal_Channel_separability</t>
  </si>
  <si>
    <t>Teal_Channel_mu_pos</t>
  </si>
  <si>
    <t>Teal_Channel_mu_neg</t>
  </si>
  <si>
    <t>Teal_Channel_std_dev_pos</t>
  </si>
  <si>
    <t>Teal_Channel_std_dev_neg</t>
  </si>
  <si>
    <t>Green_Channel_dimensions</t>
  </si>
  <si>
    <t>Green_Channel_separability</t>
  </si>
  <si>
    <t>Green_Channel_mu_pos</t>
  </si>
  <si>
    <t>Green_Channel_mu_neg</t>
  </si>
  <si>
    <t>Green_Channel_std_dev_pos</t>
  </si>
  <si>
    <t>Green_Channel_std_dev_neg</t>
  </si>
  <si>
    <t>Yellow_Channel_dimensions</t>
  </si>
  <si>
    <t>Yellow_Channel_separability</t>
  </si>
  <si>
    <t>Yellow_Channel_mu_pos</t>
  </si>
  <si>
    <t>Yellow_Channel_mu_neg</t>
  </si>
  <si>
    <t>Yellow_Channel_std_dev_pos</t>
  </si>
  <si>
    <t>Yellow_Channel_std_dev_neg</t>
  </si>
  <si>
    <t>Red_Channel_dimensions</t>
  </si>
  <si>
    <t>Red_Channel_separability</t>
  </si>
  <si>
    <t>Red_Channel_mu_pos</t>
  </si>
  <si>
    <t>Red_Channel_mu_neg</t>
  </si>
  <si>
    <t>Red_Channel_std_dev_pos</t>
  </si>
  <si>
    <t>Red_Channel_std_dev_neg</t>
  </si>
  <si>
    <t>Infra-Red_Channel_dimensions</t>
  </si>
  <si>
    <t>Infra-Red_Channel_separability</t>
  </si>
  <si>
    <t>Infra-Red_Channel_mu_pos</t>
  </si>
  <si>
    <t>Infra-Red_Channel_mu_neg</t>
  </si>
  <si>
    <t>Infra-Red_Channel_std_dev_pos</t>
  </si>
  <si>
    <t>Infra-Red_Channel_std_dev_neg</t>
  </si>
  <si>
    <t>Long-Shift_Channel_dimensions</t>
  </si>
  <si>
    <t>Long-Shift_Channel_separability</t>
  </si>
  <si>
    <t>Long-Shift_Channel_mu_pos</t>
  </si>
  <si>
    <t>Long-Shift_Channel_mu_neg</t>
  </si>
  <si>
    <t>Long-Shift_Channel_std_dev_pos</t>
  </si>
  <si>
    <t>Long-Shift_Channel_std_dev_neg</t>
  </si>
  <si>
    <t>TITLE :</t>
  </si>
  <si>
    <t>DOC NO :</t>
  </si>
  <si>
    <t>Concentrations
Raw Data</t>
  </si>
  <si>
    <t>Separability Scores
Raw Data</t>
  </si>
  <si>
    <t>Fluorescence mu_neg</t>
  </si>
  <si>
    <t>Exclude chambers? (Exclude = 0)</t>
  </si>
  <si>
    <t>PASS/FAIL droplet number</t>
  </si>
  <si>
    <t>Blue</t>
  </si>
  <si>
    <t>Teal</t>
  </si>
  <si>
    <t>Green</t>
  </si>
  <si>
    <t>Yellow</t>
  </si>
  <si>
    <t>Red</t>
  </si>
  <si>
    <t>Deep Red</t>
  </si>
  <si>
    <t>Long-Shift</t>
  </si>
  <si>
    <t>Exclusion of A1/A2 or H1/H2 pair</t>
  </si>
  <si>
    <t>Valid chambers</t>
  </si>
  <si>
    <t>Experimental Data</t>
  </si>
  <si>
    <t>Droplet number</t>
  </si>
  <si>
    <t>Concentration
Average (cp/µL)</t>
  </si>
  <si>
    <t>Concentration
Relative Standard Deviation</t>
  </si>
  <si>
    <t>Conditions</t>
  </si>
  <si>
    <t>Number of Variables</t>
  </si>
  <si>
    <t>Separability Scores
Average</t>
  </si>
  <si>
    <t>Seprability Scores
Relative Standard Deviation</t>
  </si>
  <si>
    <t>Run Information</t>
  </si>
  <si>
    <t>naica® IQ/OQ Kit Lot:</t>
  </si>
  <si>
    <t xml:space="preserve">Comment/Justification for chamber exclusion: </t>
  </si>
  <si>
    <t>IQ/OQ Run Date:</t>
  </si>
  <si>
    <t>Operator:</t>
  </si>
  <si>
    <t>Ruby Chip Lot:</t>
  </si>
  <si>
    <t>RUN 1</t>
  </si>
  <si>
    <t>Exclusion</t>
  </si>
  <si>
    <t>excluded chambers</t>
  </si>
  <si>
    <t>Vérification des paires A1/A2 et H1/2</t>
  </si>
  <si>
    <t>Chip #1</t>
  </si>
  <si>
    <t xml:space="preserve">count </t>
  </si>
  <si>
    <t>Chip #2</t>
  </si>
  <si>
    <t>Chip #3</t>
  </si>
  <si>
    <t xml:space="preserve">Global </t>
  </si>
  <si>
    <t>RUN 2</t>
  </si>
  <si>
    <t>Comment/Justification for chamber exclusion:</t>
  </si>
  <si>
    <t>Comment/Justification:</t>
  </si>
  <si>
    <t>PARAMETER</t>
  </si>
  <si>
    <t>UNIT</t>
  </si>
  <si>
    <t>VALUE</t>
  </si>
  <si>
    <t>Droplet numbers thresholds</t>
  </si>
  <si>
    <t>Droplet number PASS threshold</t>
  </si>
  <si>
    <t>number of droplets</t>
  </si>
  <si>
    <t>Relative Standard Deviation</t>
  </si>
  <si>
    <t>Concentration Thresholds (PC)</t>
  </si>
  <si>
    <t xml:space="preserve">Unit </t>
  </si>
  <si>
    <t>Value</t>
  </si>
  <si>
    <t>acceptable &lt;</t>
  </si>
  <si>
    <t>min</t>
  </si>
  <si>
    <t>max</t>
  </si>
  <si>
    <t>BLUE</t>
  </si>
  <si>
    <t>copies/µL</t>
  </si>
  <si>
    <t>TEAL</t>
  </si>
  <si>
    <t>GREEN</t>
  </si>
  <si>
    <t>YELLOW</t>
  </si>
  <si>
    <t>RED</t>
  </si>
  <si>
    <t>DEEP-RED</t>
  </si>
  <si>
    <t>Separability thresholds</t>
  </si>
  <si>
    <t>Unit</t>
  </si>
  <si>
    <t>Min value</t>
  </si>
  <si>
    <t>Check</t>
  </si>
  <si>
    <t>none</t>
  </si>
  <si>
    <t>LONG-SHIFT</t>
  </si>
  <si>
    <t>NA</t>
  </si>
  <si>
    <t xml:space="preserve">Exclution of chambers </t>
  </si>
  <si>
    <t>Excluded chamber</t>
  </si>
  <si>
    <t>None excluded chamber</t>
  </si>
  <si>
    <t>Fluorescence Thresholds (PC)</t>
  </si>
  <si>
    <t>LONG SHIFT_mu_neg</t>
  </si>
  <si>
    <t>C</t>
  </si>
  <si>
    <t>03 Sept 2024</t>
  </si>
  <si>
    <t>Update for Nio™ Digital PCR</t>
  </si>
  <si>
    <t>CLR</t>
  </si>
  <si>
    <t>IQ/OQ Run 1</t>
  </si>
  <si>
    <t>IQ/OQ Run 1 Results</t>
  </si>
  <si>
    <t>IQ/OQ Run 2 Results</t>
  </si>
  <si>
    <t>IQ/OQ Run 1 Decision</t>
  </si>
  <si>
    <t>IQ/OQ Run 2 Decision</t>
  </si>
  <si>
    <t>Analysis Template for naica® IQ/OQ Kit 
IQ/OQ run on Nio®  Digital PCR</t>
  </si>
  <si>
    <t>25 April 2025</t>
  </si>
  <si>
    <t xml:space="preserve">D </t>
  </si>
  <si>
    <t>Update for Nio® Digital PCR</t>
  </si>
  <si>
    <t>JPO</t>
  </si>
  <si>
    <t>Analysis Template for IQ/OQ run on Nio®  Digital PCR</t>
  </si>
  <si>
    <t>Nio® Serial Number:</t>
  </si>
  <si>
    <t>The results are obtained by performing the IQ/OQ run on the Nio® Digital PCR instrument with the naica® IQ/OQ Kit provided by Stilla Technologies and analyzing data as described in the Instructions for Use.</t>
  </si>
  <si>
    <t>Nio® Digital PCR IQ/OQ Run 1 Decision (Please select)</t>
  </si>
  <si>
    <t>Analysis Template for IQ/OQ run on Nio® Digital PCR</t>
  </si>
  <si>
    <t>IQ/OQ Run 2 (Only for Nio®+ configuration)</t>
  </si>
  <si>
    <t>Nio® Digital PCR IQ/OQ Run 2 Decision (Please select)</t>
  </si>
  <si>
    <t>The results are obtained by performing the IQ/OQ run on the Nio®  Digital PCR instrument with the naica® IQ/OQ Kit provided by Stilla Technologies and analyzing data as described in the Instructions for Use.</t>
  </si>
  <si>
    <t>Nio® + IQ/OQ Global Decision</t>
  </si>
  <si>
    <t>11 July 2025</t>
  </si>
  <si>
    <t>E</t>
  </si>
  <si>
    <t>Infra-Red</t>
  </si>
  <si>
    <t>Update separabilities in Yellow, Red and Infra-Red  link to the OCR-000053
Update upper range Fluorescence mu_neg link to the OCR-000053</t>
  </si>
  <si>
    <t>IQ25008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</si>
</sst>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%"/>
    <numFmt numFmtId="165" formatCode="0.0"/>
    <numFmt numFmtId="166" formatCode="[$-40C]dd\-mmm\-yy;@"/>
  </numFmts>
  <fonts count="2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26"/>
      <name val="Calibri"/>
      <family val="2"/>
      <scheme val="minor"/>
    </font>
    <font>
      <b/>
      <sz val="12"/>
      <color rgb="FF000000"/>
      <name val="Calibri"/>
      <family val="2"/>
    </font>
    <font>
      <sz val="12"/>
      <color theme="0"/>
      <name val="Calibri"/>
      <family val="2"/>
      <scheme val="minor"/>
    </font>
    <font>
      <b/>
      <sz val="11"/>
      <color theme="1"/>
      <name val="Segoe UI"/>
      <family val="2"/>
    </font>
    <font>
      <b/>
      <u/>
      <sz val="12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theme="0" tint="-0.34998626667073579"/>
      <name val="Calibri"/>
      <family val="2"/>
      <scheme val="minor"/>
    </font>
    <font>
      <sz val="12"/>
      <color theme="0" tint="-0.34998626667073579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2BFE8"/>
        <bgColor indexed="64"/>
      </patternFill>
    </fill>
    <fill>
      <patternFill patternType="solid">
        <fgColor rgb="FFCFD7F1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rgb="FFD49898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E2EFDA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860086"/>
        <bgColor indexed="64"/>
      </patternFill>
    </fill>
    <fill>
      <patternFill patternType="solid">
        <fgColor rgb="FFC282D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2">
    <xf numFmtId="0" fontId="0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2" fillId="0" borderId="0"/>
    <xf numFmtId="0" fontId="21" fillId="0" borderId="0" applyNumberFormat="0" applyBorder="0" applyProtection="0"/>
    <xf numFmtId="0" fontId="5" fillId="0" borderId="0"/>
  </cellStyleXfs>
  <cellXfs count="268">
    <xf numFmtId="0" fontId="0" fillId="0" borderId="0" xfId="0"/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0" fillId="0" borderId="1" xfId="0" applyBorder="1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1" fontId="0" fillId="0" borderId="0" xfId="0" applyNumberFormat="1"/>
    <xf numFmtId="10" fontId="0" fillId="0" borderId="0" xfId="0" applyNumberFormat="1"/>
    <xf numFmtId="0" fontId="0" fillId="0" borderId="0" xfId="0" quotePrefix="1"/>
    <xf numFmtId="9" fontId="0" fillId="0" borderId="0" xfId="0" applyNumberFormat="1"/>
    <xf numFmtId="9" fontId="0" fillId="0" borderId="0" xfId="0" applyNumberFormat="1" applyAlignment="1">
      <alignment horizontal="center"/>
    </xf>
    <xf numFmtId="0" fontId="0" fillId="2" borderId="3" xfId="0" applyFill="1" applyBorder="1"/>
    <xf numFmtId="0" fontId="0" fillId="2" borderId="4" xfId="0" applyFill="1" applyBorder="1"/>
    <xf numFmtId="0" fontId="0" fillId="0" borderId="0" xfId="0" applyAlignment="1">
      <alignment vertical="center" wrapText="1"/>
    </xf>
    <xf numFmtId="0" fontId="0" fillId="2" borderId="1" xfId="0" applyFill="1" applyBorder="1"/>
    <xf numFmtId="0" fontId="0" fillId="2" borderId="0" xfId="0" applyFill="1"/>
    <xf numFmtId="0" fontId="7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0" fillId="2" borderId="9" xfId="0" applyFill="1" applyBorder="1"/>
    <xf numFmtId="0" fontId="0" fillId="2" borderId="10" xfId="0" applyFill="1" applyBorder="1"/>
    <xf numFmtId="0" fontId="5" fillId="0" borderId="0" xfId="5" applyAlignment="1">
      <alignment horizontal="center"/>
    </xf>
    <xf numFmtId="0" fontId="0" fillId="0" borderId="0" xfId="5" applyFont="1" applyAlignment="1">
      <alignment horizontal="center"/>
    </xf>
    <xf numFmtId="0" fontId="4" fillId="0" borderId="15" xfId="5" applyFont="1" applyBorder="1" applyAlignment="1">
      <alignment horizontal="center"/>
    </xf>
    <xf numFmtId="0" fontId="5" fillId="0" borderId="0" xfId="5"/>
    <xf numFmtId="0" fontId="4" fillId="0" borderId="0" xfId="5" applyFont="1" applyAlignment="1">
      <alignment horizontal="left"/>
    </xf>
    <xf numFmtId="0" fontId="4" fillId="0" borderId="0" xfId="5" applyFont="1" applyAlignment="1">
      <alignment horizontal="center"/>
    </xf>
    <xf numFmtId="0" fontId="5" fillId="0" borderId="0" xfId="5" quotePrefix="1" applyAlignment="1">
      <alignment horizontal="left" vertical="center"/>
    </xf>
    <xf numFmtId="0" fontId="9" fillId="0" borderId="0" xfId="0" applyFont="1" applyAlignment="1">
      <alignment vertical="center" wrapText="1"/>
    </xf>
    <xf numFmtId="0" fontId="15" fillId="0" borderId="0" xfId="0" applyFont="1"/>
    <xf numFmtId="0" fontId="4" fillId="0" borderId="40" xfId="0" applyFont="1" applyBorder="1" applyAlignment="1">
      <alignment horizontal="left"/>
    </xf>
    <xf numFmtId="0" fontId="4" fillId="0" borderId="41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0" fillId="0" borderId="0" xfId="1" applyNumberFormat="1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center" vertical="center" wrapText="1"/>
    </xf>
    <xf numFmtId="0" fontId="12" fillId="9" borderId="6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2" fillId="7" borderId="6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6" xfId="0" applyFont="1" applyBorder="1" applyAlignment="1" applyProtection="1">
      <alignment horizontal="center" vertical="center"/>
      <protection locked="0"/>
    </xf>
    <xf numFmtId="0" fontId="19" fillId="0" borderId="11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12" fillId="12" borderId="6" xfId="0" applyFont="1" applyFill="1" applyBorder="1" applyAlignment="1">
      <alignment horizontal="center" vertical="center" wrapText="1"/>
    </xf>
    <xf numFmtId="0" fontId="4" fillId="0" borderId="0" xfId="5" applyFont="1" applyAlignment="1">
      <alignment vertical="center" wrapText="1"/>
    </xf>
    <xf numFmtId="0" fontId="0" fillId="0" borderId="0" xfId="5" applyFont="1"/>
    <xf numFmtId="0" fontId="21" fillId="4" borderId="0" xfId="0" applyFont="1" applyFill="1" applyAlignment="1">
      <alignment horizontal="center" vertical="center" wrapText="1"/>
    </xf>
    <xf numFmtId="0" fontId="21" fillId="5" borderId="0" xfId="0" applyFont="1" applyFill="1" applyAlignment="1">
      <alignment horizontal="center" vertical="center" wrapText="1"/>
    </xf>
    <xf numFmtId="0" fontId="21" fillId="9" borderId="0" xfId="0" applyFont="1" applyFill="1" applyAlignment="1">
      <alignment horizontal="center" vertical="center" wrapText="1"/>
    </xf>
    <xf numFmtId="0" fontId="5" fillId="12" borderId="0" xfId="5" applyFill="1" applyAlignment="1">
      <alignment horizontal="center"/>
    </xf>
    <xf numFmtId="0" fontId="21" fillId="6" borderId="0" xfId="0" applyFont="1" applyFill="1" applyAlignment="1">
      <alignment horizontal="center" vertical="center" wrapText="1"/>
    </xf>
    <xf numFmtId="0" fontId="21" fillId="7" borderId="0" xfId="0" applyFont="1" applyFill="1" applyAlignment="1">
      <alignment horizontal="center" vertical="center" wrapText="1"/>
    </xf>
    <xf numFmtId="0" fontId="0" fillId="0" borderId="15" xfId="0" applyBorder="1"/>
    <xf numFmtId="0" fontId="13" fillId="0" borderId="0" xfId="0" applyFont="1"/>
    <xf numFmtId="1" fontId="0" fillId="0" borderId="6" xfId="0" applyNumberFormat="1" applyBorder="1" applyAlignment="1">
      <alignment horizontal="center" vertical="center"/>
    </xf>
    <xf numFmtId="165" fontId="0" fillId="0" borderId="6" xfId="0" applyNumberFormat="1" applyBorder="1" applyAlignment="1">
      <alignment horizontal="center" vertical="center"/>
    </xf>
    <xf numFmtId="0" fontId="4" fillId="0" borderId="38" xfId="0" applyFont="1" applyBorder="1" applyAlignment="1">
      <alignment horizontal="center" vertical="center" wrapText="1"/>
    </xf>
    <xf numFmtId="0" fontId="4" fillId="3" borderId="46" xfId="0" applyFont="1" applyFill="1" applyBorder="1" applyAlignment="1">
      <alignment horizontal="center" vertical="center" wrapText="1"/>
    </xf>
    <xf numFmtId="1" fontId="4" fillId="3" borderId="37" xfId="0" applyNumberFormat="1" applyFont="1" applyFill="1" applyBorder="1" applyAlignment="1">
      <alignment horizontal="center" vertical="center" wrapText="1"/>
    </xf>
    <xf numFmtId="0" fontId="0" fillId="0" borderId="46" xfId="0" applyBorder="1" applyAlignment="1">
      <alignment horizontal="center" vertical="center"/>
    </xf>
    <xf numFmtId="1" fontId="0" fillId="0" borderId="37" xfId="0" applyNumberFormat="1" applyBorder="1" applyAlignment="1">
      <alignment horizontal="center" vertical="center"/>
    </xf>
    <xf numFmtId="0" fontId="12" fillId="4" borderId="46" xfId="0" applyFont="1" applyFill="1" applyBorder="1" applyAlignment="1">
      <alignment horizontal="center" vertical="center" wrapText="1"/>
    </xf>
    <xf numFmtId="0" fontId="12" fillId="7" borderId="37" xfId="0" applyFont="1" applyFill="1" applyBorder="1" applyAlignment="1">
      <alignment horizontal="center" vertical="center" wrapText="1"/>
    </xf>
    <xf numFmtId="1" fontId="0" fillId="0" borderId="46" xfId="0" applyNumberFormat="1" applyBorder="1" applyAlignment="1">
      <alignment horizontal="center" vertical="center"/>
    </xf>
    <xf numFmtId="165" fontId="0" fillId="0" borderId="46" xfId="0" applyNumberFormat="1" applyBorder="1" applyAlignment="1">
      <alignment horizontal="center" vertical="center"/>
    </xf>
    <xf numFmtId="0" fontId="4" fillId="3" borderId="47" xfId="0" applyFont="1" applyFill="1" applyBorder="1" applyAlignment="1">
      <alignment horizontal="center" vertical="center" wrapText="1"/>
    </xf>
    <xf numFmtId="0" fontId="4" fillId="3" borderId="29" xfId="0" applyFont="1" applyFill="1" applyBorder="1" applyAlignment="1">
      <alignment horizontal="center" vertical="center" wrapText="1"/>
    </xf>
    <xf numFmtId="0" fontId="4" fillId="3" borderId="30" xfId="0" applyFont="1" applyFill="1" applyBorder="1" applyAlignment="1">
      <alignment horizontal="center" vertical="center" wrapText="1"/>
    </xf>
    <xf numFmtId="0" fontId="4" fillId="3" borderId="37" xfId="0" applyFont="1" applyFill="1" applyBorder="1" applyAlignment="1">
      <alignment horizontal="center" vertical="center" wrapText="1"/>
    </xf>
    <xf numFmtId="0" fontId="4" fillId="3" borderId="33" xfId="0" applyFont="1" applyFill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0" fillId="11" borderId="37" xfId="0" applyFill="1" applyBorder="1" applyAlignment="1">
      <alignment horizontal="center" vertical="center"/>
    </xf>
    <xf numFmtId="0" fontId="0" fillId="11" borderId="3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center" vertical="center" wrapText="1"/>
    </xf>
    <xf numFmtId="0" fontId="12" fillId="9" borderId="5" xfId="0" applyFont="1" applyFill="1" applyBorder="1" applyAlignment="1">
      <alignment horizontal="center" vertical="center" wrapText="1"/>
    </xf>
    <xf numFmtId="0" fontId="12" fillId="12" borderId="5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12" fillId="7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4" fillId="0" borderId="15" xfId="11" applyFont="1" applyBorder="1" applyAlignment="1">
      <alignment horizontal="center"/>
    </xf>
    <xf numFmtId="0" fontId="22" fillId="0" borderId="0" xfId="9"/>
    <xf numFmtId="0" fontId="12" fillId="0" borderId="48" xfId="10" applyFont="1" applyBorder="1" applyAlignment="1">
      <alignment horizontal="center"/>
    </xf>
    <xf numFmtId="0" fontId="5" fillId="0" borderId="0" xfId="11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165" fontId="0" fillId="0" borderId="10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14" fillId="11" borderId="0" xfId="0" applyFont="1" applyFill="1" applyAlignment="1">
      <alignment horizontal="center" vertical="center"/>
    </xf>
    <xf numFmtId="1" fontId="0" fillId="0" borderId="12" xfId="0" applyNumberForma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0" fontId="12" fillId="13" borderId="8" xfId="0" applyFont="1" applyFill="1" applyBorder="1" applyAlignment="1">
      <alignment horizontal="center" vertical="center" wrapText="1"/>
    </xf>
    <xf numFmtId="0" fontId="18" fillId="10" borderId="49" xfId="0" applyFont="1" applyFill="1" applyBorder="1" applyAlignment="1">
      <alignment horizontal="center" vertical="center" wrapText="1"/>
    </xf>
    <xf numFmtId="0" fontId="12" fillId="14" borderId="50" xfId="0" applyFont="1" applyFill="1" applyBorder="1" applyAlignment="1">
      <alignment horizontal="center" vertical="center" wrapText="1"/>
    </xf>
    <xf numFmtId="1" fontId="0" fillId="0" borderId="50" xfId="0" applyNumberFormat="1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1" fontId="22" fillId="14" borderId="0" xfId="9" applyNumberFormat="1" applyFill="1" applyAlignment="1">
      <alignment horizontal="center" vertical="center"/>
    </xf>
    <xf numFmtId="0" fontId="0" fillId="0" borderId="0" xfId="0" quotePrefix="1" applyAlignment="1">
      <alignment horizontal="center"/>
    </xf>
    <xf numFmtId="0" fontId="4" fillId="0" borderId="36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23" fillId="0" borderId="15" xfId="5" applyFont="1" applyBorder="1" applyAlignment="1">
      <alignment horizontal="center"/>
    </xf>
    <xf numFmtId="9" fontId="24" fillId="0" borderId="0" xfId="0" applyNumberFormat="1" applyFont="1" applyAlignment="1">
      <alignment horizontal="center"/>
    </xf>
    <xf numFmtId="9" fontId="21" fillId="4" borderId="0" xfId="1" applyFont="1" applyFill="1" applyAlignment="1">
      <alignment horizontal="center" vertical="center" wrapText="1"/>
    </xf>
    <xf numFmtId="9" fontId="21" fillId="5" borderId="0" xfId="1" applyFont="1" applyFill="1" applyAlignment="1">
      <alignment horizontal="center" vertical="center" wrapText="1"/>
    </xf>
    <xf numFmtId="9" fontId="21" fillId="9" borderId="0" xfId="1" applyFont="1" applyFill="1" applyAlignment="1">
      <alignment horizontal="center" vertical="center" wrapText="1"/>
    </xf>
    <xf numFmtId="9" fontId="5" fillId="12" borderId="0" xfId="1" applyFont="1" applyFill="1" applyAlignment="1">
      <alignment horizontal="center"/>
    </xf>
    <xf numFmtId="9" fontId="21" fillId="6" borderId="0" xfId="1" applyFont="1" applyFill="1" applyAlignment="1">
      <alignment horizontal="center" vertical="center" wrapText="1"/>
    </xf>
    <xf numFmtId="9" fontId="21" fillId="7" borderId="0" xfId="1" applyFont="1" applyFill="1" applyAlignment="1">
      <alignment horizontal="center" vertical="center" wrapText="1"/>
    </xf>
    <xf numFmtId="9" fontId="0" fillId="0" borderId="0" xfId="1" applyFont="1" applyAlignment="1">
      <alignment horizontal="center"/>
    </xf>
    <xf numFmtId="9" fontId="24" fillId="0" borderId="0" xfId="1" applyFont="1" applyAlignment="1">
      <alignment horizontal="center"/>
    </xf>
    <xf numFmtId="0" fontId="0" fillId="15" borderId="0" xfId="0" applyFill="1"/>
    <xf numFmtId="0" fontId="0" fillId="0" borderId="52" xfId="0" applyBorder="1"/>
    <xf numFmtId="9" fontId="0" fillId="0" borderId="6" xfId="1" applyFont="1" applyFill="1" applyBorder="1" applyAlignment="1">
      <alignment horizontal="center" vertical="center"/>
    </xf>
    <xf numFmtId="9" fontId="0" fillId="0" borderId="46" xfId="1" applyFont="1" applyFill="1" applyBorder="1" applyAlignment="1">
      <alignment horizontal="center" vertical="center"/>
    </xf>
    <xf numFmtId="9" fontId="0" fillId="0" borderId="37" xfId="1" applyFont="1" applyFill="1" applyBorder="1" applyAlignment="1">
      <alignment horizontal="center" vertical="center"/>
    </xf>
    <xf numFmtId="0" fontId="9" fillId="0" borderId="36" xfId="0" applyFont="1" applyBorder="1" applyAlignment="1">
      <alignment horizontal="left"/>
    </xf>
    <xf numFmtId="0" fontId="9" fillId="0" borderId="14" xfId="0" applyFont="1" applyBorder="1" applyAlignment="1">
      <alignment horizontal="left"/>
    </xf>
    <xf numFmtId="0" fontId="4" fillId="0" borderId="6" xfId="0" applyFont="1" applyBorder="1"/>
    <xf numFmtId="0" fontId="0" fillId="12" borderId="6" xfId="0" applyFill="1" applyBorder="1"/>
    <xf numFmtId="14" fontId="0" fillId="11" borderId="30" xfId="0" applyNumberFormat="1" applyFill="1" applyBorder="1" applyAlignment="1">
      <alignment horizontal="center" vertical="center"/>
    </xf>
    <xf numFmtId="14" fontId="0" fillId="11" borderId="37" xfId="0" applyNumberFormat="1" applyFill="1" applyBorder="1" applyAlignment="1">
      <alignment horizontal="center" vertical="center"/>
    </xf>
    <xf numFmtId="0" fontId="0" fillId="11" borderId="30" xfId="0" applyFill="1" applyBorder="1" applyAlignment="1">
      <alignment horizontal="center" vertical="center"/>
    </xf>
    <xf numFmtId="0" fontId="0" fillId="16" borderId="0" xfId="0" applyFill="1"/>
    <xf numFmtId="0" fontId="0" fillId="17" borderId="0" xfId="0" applyFill="1"/>
    <xf numFmtId="0" fontId="0" fillId="0" borderId="27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39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1" xfId="0" applyBorder="1"/>
    <xf numFmtId="0" fontId="0" fillId="0" borderId="20" xfId="0" applyBorder="1"/>
    <xf numFmtId="0" fontId="0" fillId="0" borderId="22" xfId="0" applyBorder="1"/>
    <xf numFmtId="0" fontId="0" fillId="0" borderId="23" xfId="0" applyBorder="1"/>
    <xf numFmtId="0" fontId="0" fillId="18" borderId="0" xfId="0" applyFill="1"/>
    <xf numFmtId="0" fontId="0" fillId="19" borderId="0" xfId="0" applyFill="1"/>
    <xf numFmtId="0" fontId="0" fillId="3" borderId="0" xfId="0" applyFill="1"/>
    <xf numFmtId="0" fontId="0" fillId="16" borderId="0" xfId="0" applyFill="1" applyAlignment="1">
      <alignment horizontal="center"/>
    </xf>
    <xf numFmtId="0" fontId="14" fillId="11" borderId="10" xfId="0" applyFont="1" applyFill="1" applyBorder="1" applyAlignment="1">
      <alignment horizontal="center" vertical="center"/>
    </xf>
    <xf numFmtId="0" fontId="15" fillId="0" borderId="0" xfId="0" applyFont="1" applyAlignment="1">
      <alignment horizontal="left"/>
    </xf>
    <xf numFmtId="1" fontId="21" fillId="9" borderId="0" xfId="0" applyNumberFormat="1" applyFont="1" applyFill="1" applyAlignment="1">
      <alignment horizontal="center" vertical="center" wrapText="1"/>
    </xf>
    <xf numFmtId="1" fontId="21" fillId="7" borderId="0" xfId="0" applyNumberFormat="1" applyFont="1" applyFill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5" fontId="0" fillId="0" borderId="5" xfId="0" quotePrefix="1" applyNumberFormat="1" applyBorder="1" applyAlignment="1">
      <alignment horizontal="center" vertical="center"/>
    </xf>
    <xf numFmtId="0" fontId="8" fillId="8" borderId="6" xfId="0" applyFont="1" applyFill="1" applyBorder="1" applyAlignment="1">
      <alignment horizontal="center" vertical="center"/>
    </xf>
    <xf numFmtId="0" fontId="8" fillId="8" borderId="5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15" fontId="0" fillId="0" borderId="5" xfId="0" quotePrefix="1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11" borderId="18" xfId="0" applyFill="1" applyBorder="1" applyAlignment="1">
      <alignment horizontal="left" vertical="top"/>
    </xf>
    <xf numFmtId="0" fontId="0" fillId="11" borderId="4" xfId="0" applyFill="1" applyBorder="1" applyAlignment="1">
      <alignment horizontal="left" vertical="top"/>
    </xf>
    <xf numFmtId="0" fontId="0" fillId="11" borderId="19" xfId="0" applyFill="1" applyBorder="1" applyAlignment="1">
      <alignment horizontal="left" vertical="top"/>
    </xf>
    <xf numFmtId="0" fontId="0" fillId="11" borderId="20" xfId="0" applyFill="1" applyBorder="1" applyAlignment="1">
      <alignment horizontal="left" vertical="top"/>
    </xf>
    <xf numFmtId="0" fontId="0" fillId="11" borderId="0" xfId="0" applyFill="1" applyAlignment="1">
      <alignment horizontal="left" vertical="top"/>
    </xf>
    <xf numFmtId="0" fontId="0" fillId="11" borderId="21" xfId="0" applyFill="1" applyBorder="1" applyAlignment="1">
      <alignment horizontal="left" vertical="top"/>
    </xf>
    <xf numFmtId="0" fontId="0" fillId="11" borderId="22" xfId="0" applyFill="1" applyBorder="1" applyAlignment="1">
      <alignment horizontal="left" vertical="top"/>
    </xf>
    <xf numFmtId="0" fontId="0" fillId="11" borderId="15" xfId="0" applyFill="1" applyBorder="1" applyAlignment="1">
      <alignment horizontal="left" vertical="top"/>
    </xf>
    <xf numFmtId="0" fontId="0" fillId="11" borderId="23" xfId="0" applyFill="1" applyBorder="1" applyAlignment="1">
      <alignment horizontal="left" vertical="top"/>
    </xf>
    <xf numFmtId="0" fontId="4" fillId="0" borderId="27" xfId="0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 wrapText="1"/>
    </xf>
    <xf numFmtId="165" fontId="4" fillId="0" borderId="53" xfId="0" applyNumberFormat="1" applyFont="1" applyBorder="1" applyAlignment="1">
      <alignment horizontal="center" vertical="center" wrapText="1"/>
    </xf>
    <xf numFmtId="165" fontId="4" fillId="0" borderId="55" xfId="0" applyNumberFormat="1" applyFont="1" applyBorder="1" applyAlignment="1">
      <alignment horizontal="center" vertical="center" wrapText="1"/>
    </xf>
    <xf numFmtId="165" fontId="4" fillId="0" borderId="56" xfId="0" applyNumberFormat="1" applyFont="1" applyBorder="1" applyAlignment="1">
      <alignment horizontal="center" vertical="center" wrapText="1"/>
    </xf>
    <xf numFmtId="0" fontId="10" fillId="11" borderId="34" xfId="0" applyFont="1" applyFill="1" applyBorder="1" applyAlignment="1">
      <alignment horizontal="center" vertical="center"/>
    </xf>
    <xf numFmtId="0" fontId="10" fillId="11" borderId="35" xfId="0" applyFont="1" applyFill="1" applyBorder="1" applyAlignment="1">
      <alignment horizontal="center" vertical="center"/>
    </xf>
    <xf numFmtId="0" fontId="10" fillId="11" borderId="16" xfId="0" applyFont="1" applyFill="1" applyBorder="1" applyAlignment="1">
      <alignment horizontal="center" vertical="center"/>
    </xf>
    <xf numFmtId="165" fontId="18" fillId="10" borderId="24" xfId="0" applyNumberFormat="1" applyFont="1" applyFill="1" applyBorder="1" applyAlignment="1">
      <alignment horizontal="center" vertical="center" wrapText="1"/>
    </xf>
    <xf numFmtId="165" fontId="18" fillId="10" borderId="25" xfId="0" applyNumberFormat="1" applyFont="1" applyFill="1" applyBorder="1" applyAlignment="1">
      <alignment horizontal="center" vertical="center" wrapText="1"/>
    </xf>
    <xf numFmtId="165" fontId="18" fillId="10" borderId="26" xfId="0" applyNumberFormat="1" applyFont="1" applyFill="1" applyBorder="1" applyAlignment="1">
      <alignment horizontal="center" vertical="center" wrapText="1"/>
    </xf>
    <xf numFmtId="0" fontId="11" fillId="3" borderId="20" xfId="0" applyFont="1" applyFill="1" applyBorder="1" applyAlignment="1">
      <alignment horizontal="center" vertical="top"/>
    </xf>
    <xf numFmtId="0" fontId="11" fillId="3" borderId="0" xfId="0" applyFont="1" applyFill="1" applyAlignment="1">
      <alignment horizontal="center" vertical="top"/>
    </xf>
    <xf numFmtId="0" fontId="11" fillId="3" borderId="21" xfId="0" applyFont="1" applyFill="1" applyBorder="1" applyAlignment="1">
      <alignment horizontal="center" vertical="top"/>
    </xf>
    <xf numFmtId="0" fontId="4" fillId="0" borderId="53" xfId="0" applyFont="1" applyBorder="1" applyAlignment="1">
      <alignment horizontal="left"/>
    </xf>
    <xf numFmtId="0" fontId="4" fillId="0" borderId="54" xfId="0" applyFont="1" applyBorder="1" applyAlignment="1">
      <alignment horizontal="left"/>
    </xf>
    <xf numFmtId="0" fontId="9" fillId="0" borderId="46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0" fillId="0" borderId="1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" fillId="0" borderId="34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20" fillId="0" borderId="6" xfId="0" applyFont="1" applyBorder="1" applyAlignment="1" applyProtection="1">
      <alignment horizontal="left" vertical="center"/>
      <protection locked="0"/>
    </xf>
    <xf numFmtId="0" fontId="20" fillId="0" borderId="6" xfId="0" applyFont="1" applyBorder="1" applyAlignment="1" applyProtection="1">
      <alignment horizontal="left" vertical="center" wrapText="1"/>
      <protection locked="0"/>
    </xf>
    <xf numFmtId="166" fontId="20" fillId="0" borderId="11" xfId="0" quotePrefix="1" applyNumberFormat="1" applyFont="1" applyBorder="1" applyAlignment="1" applyProtection="1">
      <alignment horizontal="left" vertical="center"/>
      <protection locked="0"/>
    </xf>
    <xf numFmtId="166" fontId="20" fillId="0" borderId="43" xfId="0" applyNumberFormat="1" applyFont="1" applyBorder="1" applyAlignment="1" applyProtection="1">
      <alignment horizontal="left" vertical="center"/>
      <protection locked="0"/>
    </xf>
    <xf numFmtId="166" fontId="20" fillId="0" borderId="14" xfId="0" applyNumberFormat="1" applyFont="1" applyBorder="1" applyAlignment="1" applyProtection="1">
      <alignment horizontal="left" vertical="center"/>
      <protection locked="0"/>
    </xf>
    <xf numFmtId="0" fontId="18" fillId="10" borderId="27" xfId="0" applyFont="1" applyFill="1" applyBorder="1" applyAlignment="1">
      <alignment horizontal="center" vertical="center" wrapText="1"/>
    </xf>
    <xf numFmtId="0" fontId="18" fillId="10" borderId="28" xfId="0" applyFont="1" applyFill="1" applyBorder="1" applyAlignment="1">
      <alignment horizontal="center" vertical="center" wrapText="1"/>
    </xf>
    <xf numFmtId="0" fontId="18" fillId="10" borderId="39" xfId="0" applyFont="1" applyFill="1" applyBorder="1" applyAlignment="1">
      <alignment horizontal="center" vertical="center" wrapText="1"/>
    </xf>
    <xf numFmtId="0" fontId="18" fillId="10" borderId="42" xfId="0" applyFont="1" applyFill="1" applyBorder="1" applyAlignment="1">
      <alignment horizontal="center" vertical="center" wrapText="1"/>
    </xf>
    <xf numFmtId="0" fontId="18" fillId="10" borderId="17" xfId="0" applyFont="1" applyFill="1" applyBorder="1" applyAlignment="1">
      <alignment horizontal="center" vertical="center" wrapText="1"/>
    </xf>
    <xf numFmtId="0" fontId="18" fillId="10" borderId="45" xfId="0" applyFont="1" applyFill="1" applyBorder="1" applyAlignment="1">
      <alignment horizontal="center" vertical="center" wrapText="1"/>
    </xf>
    <xf numFmtId="1" fontId="4" fillId="0" borderId="27" xfId="0" applyNumberFormat="1" applyFont="1" applyBorder="1" applyAlignment="1">
      <alignment horizontal="center" vertical="center" wrapText="1"/>
    </xf>
    <xf numFmtId="1" fontId="4" fillId="0" borderId="28" xfId="0" applyNumberFormat="1" applyFont="1" applyBorder="1" applyAlignment="1">
      <alignment horizontal="center" vertical="center" wrapText="1"/>
    </xf>
    <xf numFmtId="1" fontId="4" fillId="0" borderId="44" xfId="0" applyNumberFormat="1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18" fillId="10" borderId="15" xfId="0" applyFont="1" applyFill="1" applyBorder="1" applyAlignment="1">
      <alignment horizontal="center"/>
    </xf>
    <xf numFmtId="0" fontId="18" fillId="10" borderId="0" xfId="0" applyFont="1" applyFill="1" applyAlignment="1">
      <alignment horizontal="center"/>
    </xf>
    <xf numFmtId="0" fontId="0" fillId="0" borderId="6" xfId="0" applyBorder="1" applyAlignment="1">
      <alignment horizontal="center" vertical="center"/>
    </xf>
    <xf numFmtId="0" fontId="25" fillId="0" borderId="0" xfId="0" applyFont="1" applyAlignment="1">
      <alignment horizontal="left" vertical="top" wrapText="1"/>
    </xf>
    <xf numFmtId="165" fontId="4" fillId="0" borderId="27" xfId="0" applyNumberFormat="1" applyFont="1" applyBorder="1" applyAlignment="1">
      <alignment horizontal="center" vertical="center" wrapText="1"/>
    </xf>
    <xf numFmtId="165" fontId="4" fillId="0" borderId="28" xfId="0" applyNumberFormat="1" applyFont="1" applyBorder="1" applyAlignment="1">
      <alignment horizontal="center" vertical="center" wrapText="1"/>
    </xf>
    <xf numFmtId="165" fontId="4" fillId="0" borderId="39" xfId="0" applyNumberFormat="1" applyFont="1" applyBorder="1" applyAlignment="1">
      <alignment horizontal="center" vertical="center" wrapText="1"/>
    </xf>
    <xf numFmtId="0" fontId="18" fillId="10" borderId="38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horizontal="center" vertical="top"/>
    </xf>
    <xf numFmtId="0" fontId="11" fillId="3" borderId="28" xfId="0" applyFont="1" applyFill="1" applyBorder="1" applyAlignment="1">
      <alignment horizontal="center" vertical="top"/>
    </xf>
    <xf numFmtId="0" fontId="11" fillId="3" borderId="39" xfId="0" applyFont="1" applyFill="1" applyBorder="1" applyAlignment="1">
      <alignment horizontal="center" vertical="top"/>
    </xf>
    <xf numFmtId="0" fontId="11" fillId="3" borderId="22" xfId="0" applyFont="1" applyFill="1" applyBorder="1" applyAlignment="1">
      <alignment horizontal="center" vertical="top"/>
    </xf>
    <xf numFmtId="0" fontId="11" fillId="3" borderId="15" xfId="0" applyFont="1" applyFill="1" applyBorder="1" applyAlignment="1">
      <alignment horizontal="center" vertical="top"/>
    </xf>
    <xf numFmtId="0" fontId="11" fillId="3" borderId="23" xfId="0" applyFont="1" applyFill="1" applyBorder="1" applyAlignment="1">
      <alignment horizontal="center" vertical="top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49" fontId="20" fillId="0" borderId="11" xfId="0" quotePrefix="1" applyNumberFormat="1" applyFont="1" applyBorder="1" applyAlignment="1" applyProtection="1">
      <alignment horizontal="left" vertical="center"/>
      <protection locked="0"/>
    </xf>
    <xf numFmtId="49" fontId="20" fillId="0" borderId="43" xfId="0" applyNumberFormat="1" applyFont="1" applyBorder="1" applyAlignment="1" applyProtection="1">
      <alignment horizontal="left" vertical="center"/>
      <protection locked="0"/>
    </xf>
    <xf numFmtId="49" fontId="20" fillId="0" borderId="14" xfId="0" applyNumberFormat="1" applyFont="1" applyBorder="1" applyAlignment="1" applyProtection="1">
      <alignment horizontal="left" vertical="center"/>
      <protection locked="0"/>
    </xf>
  </cellXfs>
  <cellStyles count="12">
    <cellStyle name="Milliers 2" xfId="4" xr:uid="{FED8AD70-2FA7-4700-A923-9EA3310C4A78}"/>
    <cellStyle name="Milliers 2 2" xfId="8" xr:uid="{8D0825D3-CF5F-45B5-BD59-EC96E5199855}"/>
    <cellStyle name="Normal" xfId="0" builtinId="0"/>
    <cellStyle name="Normal 2" xfId="5" xr:uid="{208A35ED-23AC-4F20-8D14-8BFFB45E4743}"/>
    <cellStyle name="Normal 2 2" xfId="10" xr:uid="{1A5DDE61-1648-4129-A45D-17388D76EBDF}"/>
    <cellStyle name="Normal 2 3" xfId="11" xr:uid="{18F5EDF8-40A9-4ABD-997B-D8013EB741AA}"/>
    <cellStyle name="Normal 3" xfId="9" xr:uid="{FF57E11E-630F-4473-9572-7B37EE173B78}"/>
    <cellStyle name="Pourcentage" xfId="1" builtinId="5"/>
    <cellStyle name="Pourcentage 2" xfId="2" xr:uid="{3EAB7E08-E7C0-45CA-B934-75B645F7F25D}"/>
    <cellStyle name="Pourcentage 3" xfId="3" xr:uid="{B8E7CEDE-8943-4156-BEDB-8A50E72CA1B9}"/>
    <cellStyle name="Pourcentage 3 2" xfId="7" xr:uid="{12713646-7B8B-4D63-A9A9-EBE3FD3574E2}"/>
    <cellStyle name="Pourcentage 4" xfId="6" xr:uid="{5F14216F-62B9-4DC4-A53D-8F068E8F36E9}"/>
  </cellStyles>
  <dxfs count="19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</dxf>
    <dxf>
      <font>
        <color rgb="FFFF000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5700"/>
      </font>
      <fill>
        <patternFill>
          <bgColor rgb="FFFFEB9C"/>
        </patternFill>
      </fill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E57D2F"/>
      </font>
      <fill>
        <patternFill>
          <bgColor rgb="FFE8BE8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E57D2F"/>
      </font>
      <fill>
        <patternFill>
          <bgColor rgb="FFE8BE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E57D2F"/>
      </font>
      <fill>
        <patternFill>
          <bgColor rgb="FFE8BE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theme="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5700"/>
      </font>
      <fill>
        <patternFill>
          <bgColor rgb="FFFFEB9C"/>
        </patternFill>
      </fill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E57D2F"/>
      </font>
      <fill>
        <patternFill>
          <bgColor rgb="FFE8BE80"/>
        </patternFill>
      </fill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E57D2F"/>
      </font>
      <fill>
        <patternFill>
          <bgColor rgb="FFE8BE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00CC66"/>
      <color rgb="FFFFFFCC"/>
      <color rgb="FFC282D4"/>
      <color rgb="FF860086"/>
      <color rgb="FFFF7DFF"/>
      <color rgb="FFA85F42"/>
      <color rgb="FFE8BE80"/>
      <color rgb="FFE57D2F"/>
      <color rgb="FFCCFFCC"/>
      <color rgb="FFE2EF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636270</xdr:colOff>
      <xdr:row>0</xdr:row>
      <xdr:rowOff>0</xdr:rowOff>
    </xdr:from>
    <xdr:ext cx="184731" cy="264560"/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531745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xdr:oneCellAnchor>
    <xdr:from>
      <xdr:col>2</xdr:col>
      <xdr:colOff>636270</xdr:colOff>
      <xdr:row>0</xdr:row>
      <xdr:rowOff>0</xdr:rowOff>
    </xdr:from>
    <xdr:ext cx="184731" cy="264560"/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531745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xdr:twoCellAnchor editAs="oneCell">
    <xdr:from>
      <xdr:col>0</xdr:col>
      <xdr:colOff>114300</xdr:colOff>
      <xdr:row>4</xdr:row>
      <xdr:rowOff>171450</xdr:rowOff>
    </xdr:from>
    <xdr:to>
      <xdr:col>1</xdr:col>
      <xdr:colOff>859857</xdr:colOff>
      <xdr:row>6</xdr:row>
      <xdr:rowOff>153932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300" y="971550"/>
          <a:ext cx="1665672" cy="3825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585318</xdr:colOff>
      <xdr:row>1</xdr:row>
      <xdr:rowOff>1</xdr:rowOff>
    </xdr:from>
    <xdr:to>
      <xdr:col>2</xdr:col>
      <xdr:colOff>195092</xdr:colOff>
      <xdr:row>3</xdr:row>
      <xdr:rowOff>80331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85318" y="195091"/>
          <a:ext cx="2685316" cy="51641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585318</xdr:colOff>
      <xdr:row>1</xdr:row>
      <xdr:rowOff>1</xdr:rowOff>
    </xdr:from>
    <xdr:to>
      <xdr:col>2</xdr:col>
      <xdr:colOff>285750</xdr:colOff>
      <xdr:row>3</xdr:row>
      <xdr:rowOff>13607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85318" y="200026"/>
          <a:ext cx="2319807" cy="45175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</xdr:row>
      <xdr:rowOff>1</xdr:rowOff>
    </xdr:from>
    <xdr:to>
      <xdr:col>2</xdr:col>
      <xdr:colOff>514350</xdr:colOff>
      <xdr:row>3</xdr:row>
      <xdr:rowOff>13607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61925" y="238126"/>
          <a:ext cx="1724025" cy="48985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1292889</xdr:colOff>
      <xdr:row>1</xdr:row>
      <xdr:rowOff>54429</xdr:rowOff>
    </xdr:from>
    <xdr:to>
      <xdr:col>1</xdr:col>
      <xdr:colOff>802821</xdr:colOff>
      <xdr:row>3</xdr:row>
      <xdr:rowOff>68035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92889" y="299358"/>
          <a:ext cx="2353825" cy="5034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Stilla Palette">
      <a:dk1>
        <a:srgbClr val="000000"/>
      </a:dk1>
      <a:lt1>
        <a:srgbClr val="FFFFFF"/>
      </a:lt1>
      <a:dk2>
        <a:srgbClr val="123255"/>
      </a:dk2>
      <a:lt2>
        <a:srgbClr val="B39864"/>
      </a:lt2>
      <a:accent1>
        <a:srgbClr val="00082C"/>
      </a:accent1>
      <a:accent2>
        <a:srgbClr val="385983"/>
      </a:accent2>
      <a:accent3>
        <a:srgbClr val="8395B2"/>
      </a:accent3>
      <a:accent4>
        <a:srgbClr val="C02030"/>
      </a:accent4>
      <a:accent5>
        <a:srgbClr val="826B3A"/>
      </a:accent5>
      <a:accent6>
        <a:srgbClr val="E6CB93"/>
      </a:accent6>
      <a:hlink>
        <a:srgbClr val="8395B2"/>
      </a:hlink>
      <a:folHlink>
        <a:srgbClr val="385983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91D89-FBB5-4FE1-B5F2-FEB2B0605091}">
  <sheetPr codeName="Sheet4"/>
  <dimension ref="A1:H30"/>
  <sheetViews>
    <sheetView tabSelected="1" zoomScaleNormal="100" workbookViewId="0">
      <selection activeCell="M38" sqref="M38"/>
    </sheetView>
  </sheetViews>
  <sheetFormatPr baseColWidth="10" defaultColWidth="9" defaultRowHeight="15.6" x14ac:dyDescent="0.3"/>
  <cols>
    <col min="1" max="1" width="11.69921875" customWidth="1"/>
    <col min="2" max="2" width="12.59765625" customWidth="1"/>
    <col min="3" max="3" width="11.69921875" customWidth="1"/>
    <col min="4" max="4" width="5.3984375" customWidth="1"/>
    <col min="5" max="5" width="12.69921875" customWidth="1"/>
    <col min="6" max="6" width="14.19921875" customWidth="1"/>
    <col min="7" max="7" width="14.59765625" customWidth="1"/>
  </cols>
  <sheetData>
    <row r="1" spans="1:8" ht="15.75" customHeight="1" x14ac:dyDescent="0.3">
      <c r="A1" s="12"/>
      <c r="B1" s="13"/>
      <c r="C1" s="170" t="s">
        <v>0</v>
      </c>
      <c r="D1" s="164" t="s">
        <v>1</v>
      </c>
      <c r="E1" s="164"/>
      <c r="F1" s="164"/>
      <c r="G1" s="164"/>
      <c r="H1" s="14"/>
    </row>
    <row r="2" spans="1:8" x14ac:dyDescent="0.3">
      <c r="A2" s="15"/>
      <c r="B2" s="16"/>
      <c r="C2" s="171"/>
      <c r="D2" s="164"/>
      <c r="E2" s="164"/>
      <c r="F2" s="164"/>
      <c r="G2" s="164"/>
      <c r="H2" s="14"/>
    </row>
    <row r="3" spans="1:8" x14ac:dyDescent="0.3">
      <c r="A3" s="15"/>
      <c r="B3" s="16"/>
      <c r="C3" s="172"/>
      <c r="D3" s="164"/>
      <c r="E3" s="164"/>
      <c r="F3" s="164"/>
      <c r="G3" s="164"/>
      <c r="H3" s="14"/>
    </row>
    <row r="4" spans="1:8" ht="15.75" customHeight="1" x14ac:dyDescent="0.3">
      <c r="A4" s="15"/>
      <c r="B4" s="16"/>
      <c r="C4" s="170" t="s">
        <v>2</v>
      </c>
      <c r="D4" s="164" t="s">
        <v>228</v>
      </c>
      <c r="E4" s="164"/>
      <c r="F4" s="164"/>
      <c r="G4" s="164"/>
      <c r="H4" s="17"/>
    </row>
    <row r="5" spans="1:8" x14ac:dyDescent="0.3">
      <c r="A5" s="15"/>
      <c r="B5" s="16"/>
      <c r="C5" s="171"/>
      <c r="D5" s="164"/>
      <c r="E5" s="164"/>
      <c r="F5" s="164"/>
      <c r="G5" s="164"/>
      <c r="H5" s="17"/>
    </row>
    <row r="6" spans="1:8" x14ac:dyDescent="0.3">
      <c r="A6" s="15"/>
      <c r="B6" s="16"/>
      <c r="C6" s="172"/>
      <c r="D6" s="164"/>
      <c r="E6" s="164"/>
      <c r="F6" s="164"/>
      <c r="G6" s="164"/>
      <c r="H6" s="17"/>
    </row>
    <row r="7" spans="1:8" ht="15.75" customHeight="1" x14ac:dyDescent="0.3">
      <c r="A7" s="15"/>
      <c r="B7" s="16"/>
      <c r="C7" s="170" t="s">
        <v>3</v>
      </c>
      <c r="D7" s="176" t="s">
        <v>4</v>
      </c>
      <c r="E7" s="177"/>
      <c r="F7" s="170" t="s">
        <v>5</v>
      </c>
      <c r="G7" s="173" t="s">
        <v>242</v>
      </c>
      <c r="H7" s="14"/>
    </row>
    <row r="8" spans="1:8" x14ac:dyDescent="0.3">
      <c r="A8" s="15"/>
      <c r="B8" s="16"/>
      <c r="C8" s="171"/>
      <c r="D8" s="178"/>
      <c r="E8" s="179"/>
      <c r="F8" s="171"/>
      <c r="G8" s="174"/>
      <c r="H8" s="14"/>
    </row>
    <row r="9" spans="1:8" x14ac:dyDescent="0.3">
      <c r="A9" s="15"/>
      <c r="B9" s="16"/>
      <c r="C9" s="172"/>
      <c r="D9" s="180"/>
      <c r="E9" s="181"/>
      <c r="F9" s="172"/>
      <c r="G9" s="175"/>
      <c r="H9" s="14"/>
    </row>
    <row r="10" spans="1:8" x14ac:dyDescent="0.3">
      <c r="A10" s="15"/>
      <c r="B10" s="16"/>
      <c r="C10" s="182" t="s">
        <v>7</v>
      </c>
      <c r="D10" s="176" t="s">
        <v>243</v>
      </c>
      <c r="E10" s="183"/>
      <c r="F10" s="183"/>
      <c r="G10" s="177"/>
      <c r="H10" s="18"/>
    </row>
    <row r="11" spans="1:8" x14ac:dyDescent="0.3">
      <c r="A11" s="19"/>
      <c r="B11" s="20"/>
      <c r="C11" s="182"/>
      <c r="D11" s="180"/>
      <c r="E11" s="184"/>
      <c r="F11" s="184"/>
      <c r="G11" s="181"/>
      <c r="H11" s="18"/>
    </row>
    <row r="18" spans="1:7" x14ac:dyDescent="0.3">
      <c r="A18" s="185" t="s">
        <v>9</v>
      </c>
      <c r="B18" s="185"/>
      <c r="C18" s="185"/>
      <c r="D18" s="185"/>
      <c r="E18" s="185"/>
      <c r="F18" s="185"/>
      <c r="G18" s="185"/>
    </row>
    <row r="19" spans="1:7" x14ac:dyDescent="0.3">
      <c r="A19" s="168" t="s">
        <v>10</v>
      </c>
      <c r="B19" s="167" t="s">
        <v>11</v>
      </c>
      <c r="C19" s="167"/>
      <c r="D19" s="167"/>
      <c r="E19" s="167"/>
      <c r="F19" s="168" t="s">
        <v>12</v>
      </c>
      <c r="G19" s="168" t="s">
        <v>13</v>
      </c>
    </row>
    <row r="20" spans="1:7" x14ac:dyDescent="0.3">
      <c r="A20" s="169"/>
      <c r="B20" s="167"/>
      <c r="C20" s="167"/>
      <c r="D20" s="167"/>
      <c r="E20" s="167"/>
      <c r="F20" s="169"/>
      <c r="G20" s="169"/>
    </row>
    <row r="21" spans="1:7" x14ac:dyDescent="0.3">
      <c r="A21" s="162" t="s">
        <v>14</v>
      </c>
      <c r="B21" s="164" t="s">
        <v>15</v>
      </c>
      <c r="C21" s="164"/>
      <c r="D21" s="164"/>
      <c r="E21" s="164"/>
      <c r="F21" s="162" t="s">
        <v>16</v>
      </c>
      <c r="G21" s="166" t="s">
        <v>17</v>
      </c>
    </row>
    <row r="22" spans="1:7" x14ac:dyDescent="0.3">
      <c r="A22" s="163"/>
      <c r="B22" s="164"/>
      <c r="C22" s="164"/>
      <c r="D22" s="164"/>
      <c r="E22" s="164"/>
      <c r="F22" s="163"/>
      <c r="G22" s="163"/>
    </row>
    <row r="23" spans="1:7" x14ac:dyDescent="0.3">
      <c r="A23" s="162" t="s">
        <v>8</v>
      </c>
      <c r="B23" s="164" t="s">
        <v>18</v>
      </c>
      <c r="C23" s="164"/>
      <c r="D23" s="164"/>
      <c r="E23" s="164"/>
      <c r="F23" s="165" t="s">
        <v>19</v>
      </c>
      <c r="G23" s="166" t="s">
        <v>6</v>
      </c>
    </row>
    <row r="24" spans="1:7" x14ac:dyDescent="0.3">
      <c r="A24" s="163"/>
      <c r="B24" s="164"/>
      <c r="C24" s="164"/>
      <c r="D24" s="164"/>
      <c r="E24" s="164"/>
      <c r="F24" s="163"/>
      <c r="G24" s="163"/>
    </row>
    <row r="25" spans="1:7" x14ac:dyDescent="0.3">
      <c r="A25" s="162" t="s">
        <v>219</v>
      </c>
      <c r="B25" s="164" t="s">
        <v>221</v>
      </c>
      <c r="C25" s="164"/>
      <c r="D25" s="164"/>
      <c r="E25" s="164"/>
      <c r="F25" s="165" t="s">
        <v>222</v>
      </c>
      <c r="G25" s="166" t="s">
        <v>220</v>
      </c>
    </row>
    <row r="26" spans="1:7" x14ac:dyDescent="0.3">
      <c r="A26" s="163"/>
      <c r="B26" s="164"/>
      <c r="C26" s="164"/>
      <c r="D26" s="164"/>
      <c r="E26" s="164"/>
      <c r="F26" s="163"/>
      <c r="G26" s="163"/>
    </row>
    <row r="27" spans="1:7" x14ac:dyDescent="0.3">
      <c r="A27" s="162" t="s">
        <v>230</v>
      </c>
      <c r="B27" s="164" t="s">
        <v>231</v>
      </c>
      <c r="C27" s="164"/>
      <c r="D27" s="164"/>
      <c r="E27" s="164"/>
      <c r="F27" s="165" t="s">
        <v>232</v>
      </c>
      <c r="G27" s="166" t="s">
        <v>229</v>
      </c>
    </row>
    <row r="28" spans="1:7" x14ac:dyDescent="0.3">
      <c r="A28" s="163"/>
      <c r="B28" s="164"/>
      <c r="C28" s="164"/>
      <c r="D28" s="164"/>
      <c r="E28" s="164"/>
      <c r="F28" s="163"/>
      <c r="G28" s="163"/>
    </row>
    <row r="29" spans="1:7" ht="33.6" customHeight="1" x14ac:dyDescent="0.3">
      <c r="A29" s="162" t="s">
        <v>243</v>
      </c>
      <c r="B29" s="164" t="s">
        <v>245</v>
      </c>
      <c r="C29" s="164"/>
      <c r="D29" s="164"/>
      <c r="E29" s="164"/>
      <c r="F29" s="165" t="s">
        <v>232</v>
      </c>
      <c r="G29" s="166" t="s">
        <v>242</v>
      </c>
    </row>
    <row r="30" spans="1:7" ht="50.4" customHeight="1" x14ac:dyDescent="0.3">
      <c r="A30" s="163"/>
      <c r="B30" s="164"/>
      <c r="C30" s="164"/>
      <c r="D30" s="164"/>
      <c r="E30" s="164"/>
      <c r="F30" s="163"/>
      <c r="G30" s="163"/>
    </row>
  </sheetData>
  <sheetProtection algorithmName="SHA-512" hashValue="LWnE5kL6hM0Zf+g83xK1ncnyLeSnq4zDAxEQSL3tzcw+yg6OsiJnXVUST6ZuYeVXOzc+hoQLaduHEQ5/ekS5bg==" saltValue="ge4lfn6BFhT/gHF/SW8v0A==" spinCount="100000" sheet="1" objects="1" scenarios="1"/>
  <mergeCells count="35">
    <mergeCell ref="A29:A30"/>
    <mergeCell ref="B29:E30"/>
    <mergeCell ref="F29:F30"/>
    <mergeCell ref="G29:G30"/>
    <mergeCell ref="A27:A28"/>
    <mergeCell ref="B27:E28"/>
    <mergeCell ref="F27:F28"/>
    <mergeCell ref="G27:G28"/>
    <mergeCell ref="A25:A26"/>
    <mergeCell ref="B25:E26"/>
    <mergeCell ref="F25:F26"/>
    <mergeCell ref="G25:G26"/>
    <mergeCell ref="C1:C3"/>
    <mergeCell ref="D1:G3"/>
    <mergeCell ref="C4:C6"/>
    <mergeCell ref="D4:G6"/>
    <mergeCell ref="C7:C9"/>
    <mergeCell ref="F7:F9"/>
    <mergeCell ref="G7:G9"/>
    <mergeCell ref="D7:E9"/>
    <mergeCell ref="C10:C11"/>
    <mergeCell ref="D10:G11"/>
    <mergeCell ref="A18:G18"/>
    <mergeCell ref="A19:A20"/>
    <mergeCell ref="A23:A24"/>
    <mergeCell ref="B23:E24"/>
    <mergeCell ref="F23:F24"/>
    <mergeCell ref="G23:G24"/>
    <mergeCell ref="B19:E20"/>
    <mergeCell ref="F19:F20"/>
    <mergeCell ref="G19:G20"/>
    <mergeCell ref="A21:A22"/>
    <mergeCell ref="B21:E22"/>
    <mergeCell ref="F21:F22"/>
    <mergeCell ref="G21:G22"/>
  </mergeCells>
  <phoneticPr fontId="6" type="noConversion"/>
  <pageMargins left="0.7" right="0.7" top="0.75" bottom="0.75" header="0.3" footer="0.3"/>
  <pageSetup paperSize="9" scale="97" orientation="portrait" r:id="rId1"/>
  <headerFooter>
    <oddFooter>&amp;C&amp;P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15E56-FEB1-4527-AD21-C1ACA32ED923}">
  <sheetPr codeName="Sheet3">
    <pageSetUpPr fitToPage="1"/>
  </sheetPr>
  <dimension ref="A1:M36"/>
  <sheetViews>
    <sheetView zoomScale="83" zoomScaleNormal="70" workbookViewId="0">
      <selection activeCell="M24" sqref="M24"/>
    </sheetView>
  </sheetViews>
  <sheetFormatPr baseColWidth="10" defaultColWidth="11" defaultRowHeight="15.6" x14ac:dyDescent="0.3"/>
  <cols>
    <col min="1" max="1" width="37.3984375" customWidth="1"/>
    <col min="2" max="2" width="17.5" customWidth="1"/>
    <col min="4" max="5" width="12.3984375" customWidth="1"/>
  </cols>
  <sheetData>
    <row r="1" spans="1:13" ht="18" x14ac:dyDescent="0.3">
      <c r="A1" s="233"/>
      <c r="B1" s="233"/>
      <c r="C1" s="233"/>
      <c r="D1" s="45" t="s">
        <v>0</v>
      </c>
      <c r="E1" s="234" t="s">
        <v>1</v>
      </c>
      <c r="F1" s="234"/>
      <c r="G1" s="234"/>
      <c r="H1" s="234"/>
      <c r="I1" s="234"/>
      <c r="J1" s="234"/>
      <c r="K1" s="234"/>
      <c r="L1" s="234"/>
      <c r="M1" s="50"/>
    </row>
    <row r="2" spans="1:13" ht="18" x14ac:dyDescent="0.3">
      <c r="A2" s="233"/>
      <c r="B2" s="233"/>
      <c r="C2" s="233"/>
      <c r="D2" s="45" t="s">
        <v>145</v>
      </c>
      <c r="E2" s="235" t="s">
        <v>237</v>
      </c>
      <c r="F2" s="235"/>
      <c r="G2" s="235"/>
      <c r="H2" s="235"/>
      <c r="I2" s="235"/>
      <c r="J2" s="235"/>
      <c r="K2" s="235"/>
      <c r="L2" s="235"/>
      <c r="M2" s="50"/>
    </row>
    <row r="3" spans="1:13" ht="18" x14ac:dyDescent="0.3">
      <c r="A3" s="233"/>
      <c r="B3" s="233"/>
      <c r="C3" s="233"/>
      <c r="D3" s="45" t="s">
        <v>146</v>
      </c>
      <c r="E3" s="234" t="s">
        <v>4</v>
      </c>
      <c r="F3" s="234"/>
      <c r="G3" s="234"/>
      <c r="H3" s="46" t="s">
        <v>5</v>
      </c>
      <c r="I3" s="265" t="s">
        <v>242</v>
      </c>
      <c r="J3" s="266"/>
      <c r="K3" s="266"/>
      <c r="L3" s="267"/>
      <c r="M3" s="50"/>
    </row>
    <row r="4" spans="1:13" ht="18" x14ac:dyDescent="0.3">
      <c r="A4" s="233"/>
      <c r="B4" s="233"/>
      <c r="C4" s="233"/>
      <c r="D4" s="47" t="s">
        <v>7</v>
      </c>
      <c r="E4" s="234" t="s">
        <v>243</v>
      </c>
      <c r="F4" s="234"/>
      <c r="G4" s="234"/>
      <c r="H4" s="234"/>
      <c r="I4" s="234"/>
      <c r="J4" s="234"/>
      <c r="K4" s="234"/>
      <c r="L4" s="234"/>
      <c r="M4" s="50"/>
    </row>
    <row r="5" spans="1:13" x14ac:dyDescent="0.3">
      <c r="E5" s="9"/>
    </row>
    <row r="6" spans="1:13" x14ac:dyDescent="0.3">
      <c r="A6" s="136" t="s">
        <v>170</v>
      </c>
      <c r="B6" s="137" t="s">
        <v>246</v>
      </c>
    </row>
    <row r="7" spans="1:13" x14ac:dyDescent="0.3">
      <c r="A7" s="5"/>
    </row>
    <row r="8" spans="1:13" ht="16.2" thickBot="1" x14ac:dyDescent="0.35">
      <c r="A8" s="23" t="s">
        <v>187</v>
      </c>
      <c r="B8" s="23" t="s">
        <v>188</v>
      </c>
      <c r="C8" s="23" t="s">
        <v>189</v>
      </c>
      <c r="D8" s="23"/>
      <c r="E8" s="58"/>
    </row>
    <row r="9" spans="1:13" x14ac:dyDescent="0.3">
      <c r="A9" s="25" t="s">
        <v>190</v>
      </c>
      <c r="B9" s="26"/>
      <c r="C9" s="26"/>
      <c r="D9" s="21"/>
      <c r="E9" s="24"/>
    </row>
    <row r="10" spans="1:13" x14ac:dyDescent="0.3">
      <c r="A10" s="51" t="s">
        <v>191</v>
      </c>
      <c r="B10" s="21" t="s">
        <v>192</v>
      </c>
      <c r="C10" s="21">
        <v>10000</v>
      </c>
      <c r="D10" s="21"/>
      <c r="E10" s="24"/>
    </row>
    <row r="11" spans="1:13" x14ac:dyDescent="0.3">
      <c r="A11" s="51"/>
      <c r="B11" s="93"/>
      <c r="C11" s="93"/>
      <c r="D11" s="22"/>
      <c r="E11" s="27"/>
    </row>
    <row r="12" spans="1:13" x14ac:dyDescent="0.3">
      <c r="B12" s="5"/>
      <c r="C12" s="6"/>
      <c r="D12" s="263" t="s">
        <v>193</v>
      </c>
      <c r="E12" s="263"/>
    </row>
    <row r="13" spans="1:13" ht="16.2" thickBot="1" x14ac:dyDescent="0.35">
      <c r="A13" s="23" t="s">
        <v>194</v>
      </c>
      <c r="B13" s="23" t="s">
        <v>195</v>
      </c>
      <c r="C13" s="23" t="s">
        <v>196</v>
      </c>
      <c r="D13" s="119"/>
      <c r="E13" s="23" t="s">
        <v>197</v>
      </c>
      <c r="F13" s="23"/>
      <c r="G13" s="23" t="s">
        <v>198</v>
      </c>
      <c r="H13" s="23" t="s">
        <v>199</v>
      </c>
    </row>
    <row r="14" spans="1:13" x14ac:dyDescent="0.3">
      <c r="A14" t="s">
        <v>200</v>
      </c>
      <c r="B14" t="s">
        <v>201</v>
      </c>
      <c r="C14" s="52">
        <v>1950</v>
      </c>
      <c r="D14" s="120"/>
      <c r="E14" s="121">
        <v>7.0000000000000007E-2</v>
      </c>
      <c r="F14" s="4"/>
      <c r="G14" s="52">
        <f>C14-C14*0.15</f>
        <v>1657.5</v>
      </c>
      <c r="H14" s="52">
        <f>C14+C14*0.15</f>
        <v>2242.5</v>
      </c>
    </row>
    <row r="15" spans="1:13" x14ac:dyDescent="0.3">
      <c r="A15" t="s">
        <v>202</v>
      </c>
      <c r="B15" t="s">
        <v>201</v>
      </c>
      <c r="C15" s="53">
        <v>1940</v>
      </c>
      <c r="D15" s="120"/>
      <c r="E15" s="122">
        <v>7.0000000000000007E-2</v>
      </c>
      <c r="F15" s="4"/>
      <c r="G15" s="53">
        <f t="shared" ref="G15:G19" si="0">C15-C15*0.15</f>
        <v>1649</v>
      </c>
      <c r="H15" s="53">
        <f t="shared" ref="H15:H19" si="1">C15+C15*0.15</f>
        <v>2231</v>
      </c>
    </row>
    <row r="16" spans="1:13" x14ac:dyDescent="0.3">
      <c r="A16" t="s">
        <v>203</v>
      </c>
      <c r="B16" t="s">
        <v>201</v>
      </c>
      <c r="C16" s="54">
        <v>1940</v>
      </c>
      <c r="D16" s="120"/>
      <c r="E16" s="123">
        <v>7.0000000000000007E-2</v>
      </c>
      <c r="F16" s="4"/>
      <c r="G16" s="158">
        <f t="shared" si="0"/>
        <v>1649</v>
      </c>
      <c r="H16" s="158">
        <f t="shared" si="1"/>
        <v>2231</v>
      </c>
    </row>
    <row r="17" spans="1:8" x14ac:dyDescent="0.3">
      <c r="A17" t="s">
        <v>204</v>
      </c>
      <c r="B17" t="s">
        <v>201</v>
      </c>
      <c r="C17" s="55">
        <v>5620</v>
      </c>
      <c r="D17" s="120"/>
      <c r="E17" s="124">
        <v>0.08</v>
      </c>
      <c r="F17" s="4"/>
      <c r="G17" s="55">
        <f t="shared" si="0"/>
        <v>4777</v>
      </c>
      <c r="H17" s="55">
        <f t="shared" si="1"/>
        <v>6463</v>
      </c>
    </row>
    <row r="18" spans="1:8" x14ac:dyDescent="0.3">
      <c r="A18" t="s">
        <v>205</v>
      </c>
      <c r="B18" t="s">
        <v>201</v>
      </c>
      <c r="C18" s="56">
        <v>530</v>
      </c>
      <c r="D18" s="120"/>
      <c r="E18" s="125">
        <v>0.08</v>
      </c>
      <c r="F18" s="4"/>
      <c r="G18" s="56">
        <f t="shared" si="0"/>
        <v>450.5</v>
      </c>
      <c r="H18" s="56">
        <f t="shared" si="1"/>
        <v>609.5</v>
      </c>
    </row>
    <row r="19" spans="1:8" x14ac:dyDescent="0.3">
      <c r="A19" t="s">
        <v>206</v>
      </c>
      <c r="B19" t="s">
        <v>201</v>
      </c>
      <c r="C19" s="57">
        <v>570</v>
      </c>
      <c r="D19" s="120"/>
      <c r="E19" s="126">
        <v>7.0000000000000007E-2</v>
      </c>
      <c r="F19" s="4"/>
      <c r="G19" s="159">
        <f t="shared" si="0"/>
        <v>484.5</v>
      </c>
      <c r="H19" s="159">
        <f t="shared" si="1"/>
        <v>655.5</v>
      </c>
    </row>
    <row r="21" spans="1:8" x14ac:dyDescent="0.3">
      <c r="B21" s="5"/>
      <c r="C21" s="5"/>
      <c r="D21" s="264" t="s">
        <v>193</v>
      </c>
      <c r="E21" s="264"/>
    </row>
    <row r="22" spans="1:8" ht="16.2" thickBot="1" x14ac:dyDescent="0.35">
      <c r="A22" s="23" t="s">
        <v>207</v>
      </c>
      <c r="B22" s="23" t="s">
        <v>208</v>
      </c>
      <c r="C22" s="23" t="s">
        <v>209</v>
      </c>
      <c r="D22" s="23" t="s">
        <v>210</v>
      </c>
      <c r="E22" s="23" t="s">
        <v>197</v>
      </c>
    </row>
    <row r="23" spans="1:8" x14ac:dyDescent="0.3">
      <c r="A23" t="s">
        <v>200</v>
      </c>
      <c r="B23" t="s">
        <v>211</v>
      </c>
      <c r="C23" s="52">
        <v>7</v>
      </c>
      <c r="D23" s="128"/>
      <c r="E23" s="11">
        <v>0.16</v>
      </c>
    </row>
    <row r="24" spans="1:8" x14ac:dyDescent="0.3">
      <c r="A24" t="s">
        <v>202</v>
      </c>
      <c r="B24" t="s">
        <v>211</v>
      </c>
      <c r="C24" s="53">
        <v>14.9</v>
      </c>
      <c r="D24" s="128"/>
      <c r="E24" s="11">
        <v>0.12</v>
      </c>
    </row>
    <row r="25" spans="1:8" x14ac:dyDescent="0.3">
      <c r="A25" t="s">
        <v>203</v>
      </c>
      <c r="B25" t="s">
        <v>211</v>
      </c>
      <c r="C25" s="54">
        <v>12.1</v>
      </c>
      <c r="D25" s="127">
        <v>0.11</v>
      </c>
      <c r="E25" s="11">
        <v>0.14000000000000001</v>
      </c>
    </row>
    <row r="26" spans="1:8" x14ac:dyDescent="0.3">
      <c r="A26" t="s">
        <v>204</v>
      </c>
      <c r="B26" t="s">
        <v>211</v>
      </c>
      <c r="C26" s="55">
        <v>10.1</v>
      </c>
      <c r="D26" s="128"/>
      <c r="E26" s="11">
        <v>0.1</v>
      </c>
    </row>
    <row r="27" spans="1:8" x14ac:dyDescent="0.3">
      <c r="A27" t="s">
        <v>205</v>
      </c>
      <c r="B27" t="s">
        <v>211</v>
      </c>
      <c r="C27" s="56">
        <v>9.1</v>
      </c>
      <c r="D27" s="128"/>
      <c r="E27" s="11">
        <v>0.11</v>
      </c>
    </row>
    <row r="28" spans="1:8" x14ac:dyDescent="0.3">
      <c r="A28" t="s">
        <v>206</v>
      </c>
      <c r="B28" t="s">
        <v>211</v>
      </c>
      <c r="C28" s="57">
        <v>6.3</v>
      </c>
      <c r="D28" s="127">
        <v>0.1</v>
      </c>
      <c r="E28" s="11">
        <v>0.13</v>
      </c>
    </row>
    <row r="29" spans="1:8" x14ac:dyDescent="0.3">
      <c r="A29" t="s">
        <v>212</v>
      </c>
      <c r="B29" t="s">
        <v>211</v>
      </c>
      <c r="C29" s="4" t="s">
        <v>213</v>
      </c>
      <c r="E29" s="116" t="s">
        <v>213</v>
      </c>
    </row>
    <row r="31" spans="1:8" ht="16.2" thickBot="1" x14ac:dyDescent="0.35">
      <c r="A31" s="23" t="s">
        <v>214</v>
      </c>
      <c r="B31" s="58"/>
      <c r="C31" s="58"/>
      <c r="D31" s="58"/>
      <c r="E31" s="58"/>
    </row>
    <row r="32" spans="1:8" x14ac:dyDescent="0.3">
      <c r="B32" s="4">
        <v>0</v>
      </c>
      <c r="C32" t="s">
        <v>215</v>
      </c>
    </row>
    <row r="33" spans="1:4" x14ac:dyDescent="0.3">
      <c r="B33" s="4">
        <v>1</v>
      </c>
      <c r="C33" t="s">
        <v>216</v>
      </c>
    </row>
    <row r="35" spans="1:4" ht="16.2" thickBot="1" x14ac:dyDescent="0.35">
      <c r="A35" s="92" t="s">
        <v>217</v>
      </c>
      <c r="B35" s="90" t="s">
        <v>195</v>
      </c>
      <c r="C35" s="23" t="s">
        <v>198</v>
      </c>
      <c r="D35" s="23" t="s">
        <v>199</v>
      </c>
    </row>
    <row r="36" spans="1:4" x14ac:dyDescent="0.3">
      <c r="A36" s="91" t="s">
        <v>218</v>
      </c>
      <c r="B36" s="91"/>
      <c r="C36" s="115">
        <v>1200</v>
      </c>
      <c r="D36" s="115">
        <v>7000</v>
      </c>
    </row>
  </sheetData>
  <sheetProtection algorithmName="SHA-512" hashValue="unI0Q+LkT71h99JCdpDgoM1C1uToDKQa/OdJMbG2OAIJ7p35YkwVJrJ92G4sJEKvziw2Is7ci9NMwPTF48nOUw==" saltValue="8bc/HqwUluvu8uiJ21/7nw==" spinCount="100000" sheet="1" objects="1" scenarios="1"/>
  <mergeCells count="8">
    <mergeCell ref="D12:E12"/>
    <mergeCell ref="D21:E21"/>
    <mergeCell ref="A1:C4"/>
    <mergeCell ref="E1:L1"/>
    <mergeCell ref="E2:L2"/>
    <mergeCell ref="E3:G3"/>
    <mergeCell ref="I3:L3"/>
    <mergeCell ref="E4:L4"/>
  </mergeCells>
  <pageMargins left="0.70866141732283472" right="0.70866141732283472" top="0.74803149606299213" bottom="0.74803149606299213" header="0.31496062992125984" footer="0.31496062992125984"/>
  <pageSetup paperSize="9" scale="7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FACAE-68BC-4697-AA5F-0A42FDB52A3D}">
  <sheetPr codeName="Sheet1">
    <tabColor theme="6"/>
    <pageSetUpPr fitToPage="1"/>
  </sheetPr>
  <dimension ref="A1:BQ109"/>
  <sheetViews>
    <sheetView workbookViewId="0">
      <pane xSplit="1" ySplit="1" topLeftCell="B2" activePane="bottomRight" state="frozen"/>
      <selection pane="topRight" activeCell="E31" sqref="E31"/>
      <selection pane="bottomLeft" activeCell="E31" sqref="E31"/>
      <selection pane="bottomRight" activeCell="BT32" sqref="BT32"/>
    </sheetView>
  </sheetViews>
  <sheetFormatPr baseColWidth="10" defaultColWidth="11" defaultRowHeight="15.6" x14ac:dyDescent="0.3"/>
  <cols>
    <col min="1" max="1" width="11" customWidth="1"/>
    <col min="3" max="3" width="21.3984375" customWidth="1"/>
    <col min="14" max="14" width="11" style="8"/>
    <col min="22" max="22" width="11" style="8"/>
  </cols>
  <sheetData>
    <row r="1" spans="1:69" x14ac:dyDescent="0.3">
      <c r="A1" t="s">
        <v>20</v>
      </c>
      <c r="B1" t="s">
        <v>21</v>
      </c>
      <c r="C1" t="s">
        <v>22</v>
      </c>
      <c r="D1" t="s">
        <v>23</v>
      </c>
      <c r="E1" t="s">
        <v>24</v>
      </c>
      <c r="F1" t="s">
        <v>25</v>
      </c>
      <c r="G1" t="s">
        <v>26</v>
      </c>
      <c r="H1" t="s">
        <v>27</v>
      </c>
      <c r="I1" t="s">
        <v>28</v>
      </c>
      <c r="J1" t="s">
        <v>29</v>
      </c>
      <c r="K1" t="s">
        <v>30</v>
      </c>
      <c r="L1" t="s">
        <v>31</v>
      </c>
      <c r="M1" t="s">
        <v>32</v>
      </c>
      <c r="N1" t="s">
        <v>33</v>
      </c>
      <c r="O1" t="s">
        <v>34</v>
      </c>
      <c r="P1" t="s">
        <v>35</v>
      </c>
      <c r="Q1" t="s">
        <v>36</v>
      </c>
      <c r="R1" t="s">
        <v>37</v>
      </c>
      <c r="S1" t="s">
        <v>38</v>
      </c>
      <c r="T1" t="s">
        <v>39</v>
      </c>
      <c r="U1" t="s">
        <v>40</v>
      </c>
      <c r="V1" t="s">
        <v>41</v>
      </c>
      <c r="W1" t="s">
        <v>42</v>
      </c>
      <c r="X1" t="s">
        <v>43</v>
      </c>
      <c r="Y1" t="s">
        <v>44</v>
      </c>
      <c r="Z1" t="s">
        <v>45</v>
      </c>
      <c r="AA1" t="s">
        <v>46</v>
      </c>
      <c r="AB1" t="s">
        <v>47</v>
      </c>
      <c r="AC1" t="s">
        <v>48</v>
      </c>
      <c r="AD1" t="s">
        <v>49</v>
      </c>
      <c r="AE1" t="s">
        <v>50</v>
      </c>
      <c r="AF1" t="s">
        <v>51</v>
      </c>
      <c r="AG1" t="s">
        <v>52</v>
      </c>
      <c r="AH1" t="s">
        <v>53</v>
      </c>
      <c r="AI1" t="s">
        <v>54</v>
      </c>
      <c r="AJ1" t="s">
        <v>55</v>
      </c>
      <c r="AK1" t="s">
        <v>56</v>
      </c>
      <c r="AL1" t="s">
        <v>57</v>
      </c>
      <c r="AM1" t="s">
        <v>58</v>
      </c>
      <c r="AN1" t="s">
        <v>59</v>
      </c>
      <c r="AO1" t="s">
        <v>60</v>
      </c>
      <c r="AP1" t="s">
        <v>61</v>
      </c>
      <c r="AQ1" t="s">
        <v>62</v>
      </c>
      <c r="AR1" t="s">
        <v>63</v>
      </c>
      <c r="AS1" t="s">
        <v>64</v>
      </c>
      <c r="AT1" t="s">
        <v>65</v>
      </c>
      <c r="AU1" t="s">
        <v>66</v>
      </c>
      <c r="AV1" t="s">
        <v>67</v>
      </c>
      <c r="AW1" t="s">
        <v>68</v>
      </c>
      <c r="AX1" t="s">
        <v>69</v>
      </c>
      <c r="AY1" t="s">
        <v>70</v>
      </c>
      <c r="AZ1" t="s">
        <v>71</v>
      </c>
      <c r="BA1" t="s">
        <v>72</v>
      </c>
      <c r="BB1" t="s">
        <v>73</v>
      </c>
      <c r="BC1" t="s">
        <v>74</v>
      </c>
      <c r="BD1" t="s">
        <v>75</v>
      </c>
      <c r="BE1" t="s">
        <v>76</v>
      </c>
      <c r="BF1" t="s">
        <v>77</v>
      </c>
      <c r="BG1" t="s">
        <v>78</v>
      </c>
      <c r="BH1" t="s">
        <v>79</v>
      </c>
      <c r="BI1" t="s">
        <v>80</v>
      </c>
      <c r="BJ1" t="s">
        <v>81</v>
      </c>
      <c r="BK1" t="s">
        <v>82</v>
      </c>
      <c r="BL1" t="s">
        <v>83</v>
      </c>
      <c r="BM1" t="s">
        <v>84</v>
      </c>
      <c r="BN1" t="s">
        <v>85</v>
      </c>
      <c r="BO1" t="s">
        <v>86</v>
      </c>
      <c r="BP1" t="s">
        <v>87</v>
      </c>
      <c r="BQ1" t="s">
        <v>88</v>
      </c>
    </row>
    <row r="2" spans="1:69" x14ac:dyDescent="0.3">
      <c r="N2"/>
      <c r="O2" s="10"/>
      <c r="V2"/>
      <c r="X2" s="10"/>
      <c r="AG2" s="10"/>
      <c r="AP2" s="10"/>
      <c r="AY2" s="10"/>
      <c r="BH2" s="10"/>
    </row>
    <row r="3" spans="1:69" x14ac:dyDescent="0.3">
      <c r="N3"/>
      <c r="O3" s="10"/>
      <c r="V3"/>
      <c r="X3" s="10"/>
      <c r="AG3" s="10"/>
      <c r="AP3" s="10"/>
      <c r="AY3" s="10"/>
      <c r="BH3" s="10"/>
    </row>
    <row r="4" spans="1:69" x14ac:dyDescent="0.3">
      <c r="N4"/>
      <c r="O4" s="10"/>
      <c r="V4"/>
      <c r="X4" s="10"/>
      <c r="AG4" s="10"/>
      <c r="AP4" s="10"/>
      <c r="AY4" s="10"/>
      <c r="BH4" s="10"/>
    </row>
    <row r="5" spans="1:69" x14ac:dyDescent="0.3">
      <c r="N5"/>
      <c r="O5" s="10"/>
      <c r="V5"/>
      <c r="X5" s="10"/>
      <c r="AG5" s="10"/>
      <c r="AP5" s="10"/>
      <c r="AY5" s="10"/>
      <c r="BH5" s="10"/>
    </row>
    <row r="6" spans="1:69" x14ac:dyDescent="0.3">
      <c r="N6"/>
      <c r="O6" s="10"/>
      <c r="V6"/>
      <c r="X6" s="10"/>
      <c r="AG6" s="10"/>
      <c r="AP6" s="10"/>
      <c r="AY6" s="10"/>
      <c r="BH6" s="10"/>
    </row>
    <row r="7" spans="1:69" x14ac:dyDescent="0.3">
      <c r="N7"/>
      <c r="O7" s="10"/>
      <c r="V7"/>
      <c r="X7" s="10"/>
      <c r="AG7" s="10"/>
      <c r="AP7" s="10"/>
      <c r="AY7" s="10"/>
      <c r="BH7" s="10"/>
    </row>
    <row r="8" spans="1:69" x14ac:dyDescent="0.3">
      <c r="N8"/>
      <c r="O8" s="10"/>
      <c r="V8"/>
      <c r="X8" s="10"/>
      <c r="AG8" s="10"/>
      <c r="AP8" s="10"/>
      <c r="AY8" s="10"/>
      <c r="BH8" s="10"/>
    </row>
    <row r="9" spans="1:69" x14ac:dyDescent="0.3">
      <c r="N9"/>
      <c r="O9" s="10"/>
      <c r="V9"/>
      <c r="X9" s="10"/>
      <c r="AG9" s="10"/>
      <c r="AP9" s="10"/>
      <c r="AY9" s="10"/>
      <c r="BH9" s="10"/>
    </row>
    <row r="10" spans="1:69" x14ac:dyDescent="0.3">
      <c r="N10"/>
      <c r="O10" s="10"/>
      <c r="V10"/>
      <c r="X10" s="10"/>
      <c r="AG10" s="10"/>
      <c r="AP10" s="10"/>
      <c r="AY10" s="10"/>
      <c r="BH10" s="10"/>
    </row>
    <row r="11" spans="1:69" x14ac:dyDescent="0.3">
      <c r="N11"/>
      <c r="O11" s="10"/>
      <c r="V11"/>
      <c r="X11" s="10"/>
      <c r="AG11" s="10"/>
      <c r="AP11" s="10"/>
      <c r="AY11" s="10"/>
      <c r="BH11" s="10"/>
      <c r="BQ11" s="10"/>
    </row>
    <row r="12" spans="1:69" x14ac:dyDescent="0.3">
      <c r="N12"/>
      <c r="O12" s="10"/>
      <c r="V12"/>
      <c r="X12" s="10"/>
      <c r="AG12" s="10"/>
      <c r="AP12" s="10"/>
      <c r="AY12" s="10"/>
      <c r="BH12" s="10"/>
    </row>
    <row r="13" spans="1:69" x14ac:dyDescent="0.3">
      <c r="N13"/>
      <c r="O13" s="10"/>
      <c r="V13"/>
      <c r="X13" s="10"/>
      <c r="AG13" s="10"/>
      <c r="AP13" s="10"/>
      <c r="AY13" s="10"/>
      <c r="BH13" s="10"/>
    </row>
    <row r="14" spans="1:69" x14ac:dyDescent="0.3">
      <c r="N14"/>
      <c r="O14" s="10"/>
      <c r="V14"/>
      <c r="X14" s="10"/>
      <c r="AG14" s="10"/>
      <c r="AP14" s="10"/>
      <c r="AY14" s="10"/>
      <c r="BH14" s="10"/>
    </row>
    <row r="15" spans="1:69" x14ac:dyDescent="0.3">
      <c r="N15"/>
      <c r="O15" s="10"/>
      <c r="V15"/>
      <c r="X15" s="10"/>
      <c r="AG15" s="10"/>
      <c r="AP15" s="10"/>
      <c r="AY15" s="10"/>
      <c r="BH15" s="10"/>
    </row>
    <row r="16" spans="1:69" x14ac:dyDescent="0.3">
      <c r="N16"/>
      <c r="O16" s="10"/>
      <c r="V16"/>
      <c r="X16" s="10"/>
      <c r="AG16" s="10"/>
      <c r="AP16" s="10"/>
      <c r="AY16" s="10"/>
      <c r="BH16" s="10"/>
    </row>
    <row r="17" spans="14:60" x14ac:dyDescent="0.3">
      <c r="N17"/>
      <c r="O17" s="10"/>
      <c r="V17"/>
      <c r="X17" s="10"/>
      <c r="AG17" s="10"/>
      <c r="AP17" s="10"/>
      <c r="AY17" s="10"/>
      <c r="BH17" s="10"/>
    </row>
    <row r="18" spans="14:60" x14ac:dyDescent="0.3">
      <c r="N18"/>
      <c r="O18" s="10"/>
      <c r="V18"/>
      <c r="X18" s="10"/>
      <c r="AG18" s="10"/>
      <c r="AP18" s="10"/>
      <c r="AY18" s="10"/>
      <c r="BH18" s="10"/>
    </row>
    <row r="19" spans="14:60" x14ac:dyDescent="0.3">
      <c r="N19"/>
      <c r="O19" s="10"/>
      <c r="V19"/>
      <c r="X19" s="10"/>
      <c r="AG19" s="10"/>
      <c r="AP19" s="10"/>
      <c r="AY19" s="10"/>
      <c r="BH19" s="10"/>
    </row>
    <row r="20" spans="14:60" x14ac:dyDescent="0.3">
      <c r="N20"/>
      <c r="O20" s="10"/>
      <c r="V20"/>
      <c r="X20" s="10"/>
      <c r="AG20" s="10"/>
      <c r="AP20" s="10"/>
      <c r="AY20" s="10"/>
      <c r="BH20" s="10"/>
    </row>
    <row r="21" spans="14:60" x14ac:dyDescent="0.3">
      <c r="N21"/>
      <c r="O21" s="10"/>
      <c r="V21"/>
      <c r="X21" s="10"/>
      <c r="AG21" s="10"/>
      <c r="AP21" s="10"/>
      <c r="AY21" s="10"/>
      <c r="BH21" s="10"/>
    </row>
    <row r="22" spans="14:60" x14ac:dyDescent="0.3">
      <c r="N22"/>
      <c r="O22" s="10"/>
      <c r="V22"/>
      <c r="X22" s="10"/>
      <c r="AG22" s="10"/>
      <c r="AP22" s="10"/>
      <c r="AY22" s="10"/>
      <c r="BH22" s="10"/>
    </row>
    <row r="23" spans="14:60" x14ac:dyDescent="0.3">
      <c r="N23"/>
      <c r="O23" s="10"/>
      <c r="V23"/>
      <c r="X23" s="10"/>
      <c r="AG23" s="10"/>
      <c r="AP23" s="10"/>
      <c r="AY23" s="10"/>
      <c r="BH23" s="10"/>
    </row>
    <row r="24" spans="14:60" x14ac:dyDescent="0.3">
      <c r="N24"/>
      <c r="O24" s="10"/>
      <c r="V24"/>
      <c r="X24" s="10"/>
      <c r="AG24" s="10"/>
      <c r="AP24" s="10"/>
      <c r="AY24" s="10"/>
      <c r="BH24" s="10"/>
    </row>
    <row r="25" spans="14:60" x14ac:dyDescent="0.3">
      <c r="N25"/>
      <c r="O25" s="10"/>
      <c r="V25"/>
      <c r="X25" s="10"/>
      <c r="AG25" s="10"/>
      <c r="AP25" s="10"/>
      <c r="AY25" s="10"/>
      <c r="BH25" s="10"/>
    </row>
    <row r="26" spans="14:60" x14ac:dyDescent="0.3">
      <c r="N26"/>
      <c r="O26" s="10"/>
      <c r="V26"/>
      <c r="X26" s="10"/>
      <c r="AG26" s="10"/>
      <c r="AP26" s="10"/>
      <c r="AY26" s="10"/>
      <c r="BH26" s="10"/>
    </row>
    <row r="27" spans="14:60" x14ac:dyDescent="0.3">
      <c r="N27"/>
      <c r="O27" s="10"/>
      <c r="V27"/>
      <c r="X27" s="10"/>
      <c r="AG27" s="10"/>
      <c r="AP27" s="10"/>
      <c r="AY27" s="10"/>
      <c r="BH27" s="10"/>
    </row>
    <row r="28" spans="14:60" x14ac:dyDescent="0.3">
      <c r="N28"/>
      <c r="O28" s="10"/>
      <c r="V28"/>
      <c r="X28" s="10"/>
      <c r="AG28" s="10"/>
      <c r="AP28" s="10"/>
      <c r="AY28" s="10"/>
      <c r="BH28" s="10"/>
    </row>
    <row r="29" spans="14:60" x14ac:dyDescent="0.3">
      <c r="N29"/>
      <c r="O29" s="10"/>
      <c r="V29"/>
      <c r="X29" s="10"/>
      <c r="AG29" s="10"/>
      <c r="AP29" s="10"/>
      <c r="AY29" s="10"/>
      <c r="BH29" s="10"/>
    </row>
    <row r="30" spans="14:60" x14ac:dyDescent="0.3">
      <c r="N30"/>
      <c r="O30" s="10"/>
      <c r="V30"/>
      <c r="X30" s="10"/>
      <c r="AG30" s="10"/>
      <c r="AP30" s="10"/>
      <c r="AY30" s="10"/>
      <c r="BH30" s="10"/>
    </row>
    <row r="31" spans="14:60" x14ac:dyDescent="0.3">
      <c r="N31"/>
      <c r="O31" s="10"/>
      <c r="V31"/>
      <c r="X31" s="10"/>
      <c r="AG31" s="10"/>
      <c r="AP31" s="10"/>
      <c r="AY31" s="10"/>
      <c r="BH31" s="10"/>
    </row>
    <row r="32" spans="14:60" x14ac:dyDescent="0.3">
      <c r="N32"/>
      <c r="O32" s="10"/>
      <c r="V32"/>
      <c r="X32" s="10"/>
      <c r="AG32" s="10"/>
      <c r="AP32" s="10"/>
      <c r="AY32" s="10"/>
      <c r="BH32" s="10"/>
    </row>
    <row r="33" spans="14:69" x14ac:dyDescent="0.3">
      <c r="N33"/>
      <c r="O33" s="10"/>
      <c r="V33"/>
      <c r="X33" s="10"/>
      <c r="AG33" s="10"/>
      <c r="AP33" s="10"/>
      <c r="AY33" s="10"/>
      <c r="BH33" s="10"/>
    </row>
    <row r="34" spans="14:69" x14ac:dyDescent="0.3">
      <c r="N34"/>
      <c r="O34" s="10"/>
      <c r="V34"/>
      <c r="X34" s="10"/>
      <c r="AG34" s="10"/>
      <c r="AP34" s="10"/>
      <c r="AY34" s="10"/>
      <c r="BH34" s="10"/>
      <c r="BQ34" s="10"/>
    </row>
    <row r="35" spans="14:69" x14ac:dyDescent="0.3">
      <c r="N35"/>
      <c r="O35" s="10"/>
      <c r="V35"/>
      <c r="X35" s="10"/>
      <c r="AG35" s="10"/>
      <c r="AP35" s="10"/>
      <c r="AY35" s="10"/>
      <c r="BH35" s="10"/>
    </row>
    <row r="36" spans="14:69" x14ac:dyDescent="0.3">
      <c r="N36"/>
      <c r="O36" s="10"/>
      <c r="V36"/>
      <c r="X36" s="10"/>
      <c r="AG36" s="10"/>
      <c r="AP36" s="10"/>
      <c r="AY36" s="10"/>
      <c r="BH36" s="10"/>
    </row>
    <row r="37" spans="14:69" x14ac:dyDescent="0.3">
      <c r="N37"/>
      <c r="O37" s="10"/>
      <c r="V37"/>
      <c r="X37" s="10"/>
      <c r="AG37" s="10"/>
      <c r="AP37" s="10"/>
      <c r="AY37" s="10"/>
      <c r="BH37" s="10"/>
    </row>
    <row r="38" spans="14:69" x14ac:dyDescent="0.3">
      <c r="N38"/>
      <c r="O38" s="10"/>
      <c r="V38"/>
      <c r="X38" s="10"/>
      <c r="AG38" s="10"/>
      <c r="AP38" s="10"/>
      <c r="AY38" s="10"/>
      <c r="BH38" s="10"/>
    </row>
    <row r="39" spans="14:69" x14ac:dyDescent="0.3">
      <c r="N39"/>
      <c r="O39" s="10"/>
      <c r="V39"/>
      <c r="X39" s="10"/>
      <c r="AG39" s="10"/>
      <c r="AP39" s="10"/>
      <c r="AY39" s="10"/>
      <c r="BH39" s="10"/>
    </row>
    <row r="40" spans="14:69" x14ac:dyDescent="0.3">
      <c r="N40"/>
      <c r="O40" s="10"/>
      <c r="V40"/>
      <c r="X40" s="10"/>
      <c r="AG40" s="10"/>
      <c r="AP40" s="10"/>
      <c r="AY40" s="10"/>
      <c r="BH40" s="10"/>
    </row>
    <row r="41" spans="14:69" x14ac:dyDescent="0.3">
      <c r="N41"/>
      <c r="O41" s="10"/>
      <c r="V41"/>
      <c r="X41" s="10"/>
      <c r="AG41" s="10"/>
      <c r="AP41" s="10"/>
      <c r="AY41" s="10"/>
      <c r="BH41" s="10"/>
    </row>
    <row r="42" spans="14:69" x14ac:dyDescent="0.3">
      <c r="N42"/>
      <c r="O42" s="10"/>
      <c r="V42"/>
      <c r="X42" s="10"/>
      <c r="AG42" s="10"/>
      <c r="AP42" s="10"/>
      <c r="AY42" s="10"/>
      <c r="BH42" s="10"/>
    </row>
    <row r="43" spans="14:69" x14ac:dyDescent="0.3">
      <c r="N43"/>
      <c r="O43" s="10"/>
      <c r="V43"/>
      <c r="X43" s="10"/>
      <c r="AG43" s="10"/>
      <c r="AP43" s="10"/>
      <c r="AY43" s="10"/>
      <c r="BH43" s="10"/>
    </row>
    <row r="44" spans="14:69" x14ac:dyDescent="0.3">
      <c r="N44"/>
      <c r="O44" s="10"/>
      <c r="V44"/>
      <c r="X44" s="10"/>
      <c r="AG44" s="10"/>
      <c r="AP44" s="10"/>
      <c r="AY44" s="10"/>
      <c r="BH44" s="10"/>
    </row>
    <row r="45" spans="14:69" x14ac:dyDescent="0.3">
      <c r="N45"/>
      <c r="O45" s="10"/>
      <c r="V45"/>
      <c r="X45" s="10"/>
      <c r="AG45" s="10"/>
      <c r="AP45" s="10"/>
      <c r="AY45" s="10"/>
      <c r="BH45" s="10"/>
    </row>
    <row r="46" spans="14:69" x14ac:dyDescent="0.3">
      <c r="N46"/>
      <c r="O46" s="10"/>
      <c r="V46"/>
      <c r="X46" s="10"/>
      <c r="AG46" s="10"/>
      <c r="AP46" s="10"/>
      <c r="AY46" s="10"/>
      <c r="BH46" s="10"/>
    </row>
    <row r="47" spans="14:69" x14ac:dyDescent="0.3">
      <c r="N47"/>
      <c r="O47" s="10"/>
      <c r="V47"/>
      <c r="X47" s="10"/>
      <c r="AG47" s="10"/>
      <c r="AP47" s="10"/>
      <c r="AY47" s="10"/>
      <c r="BH47" s="10"/>
    </row>
    <row r="48" spans="14:69" x14ac:dyDescent="0.3">
      <c r="N48"/>
      <c r="O48" s="10"/>
      <c r="V48"/>
      <c r="X48" s="10"/>
      <c r="AG48" s="10"/>
      <c r="AP48" s="10"/>
      <c r="AY48" s="10"/>
      <c r="BH48" s="10"/>
    </row>
    <row r="49" spans="14:60" x14ac:dyDescent="0.3">
      <c r="N49"/>
      <c r="O49" s="10"/>
      <c r="V49"/>
      <c r="X49" s="10"/>
      <c r="AG49" s="10"/>
      <c r="AP49" s="10"/>
      <c r="AY49" s="10"/>
      <c r="BH49" s="10"/>
    </row>
    <row r="50" spans="14:60" x14ac:dyDescent="0.3">
      <c r="N50"/>
      <c r="O50" s="10"/>
      <c r="V50"/>
      <c r="X50" s="10"/>
      <c r="AG50" s="10"/>
      <c r="AP50" s="10"/>
      <c r="AY50" s="10"/>
      <c r="BH50" s="10"/>
    </row>
    <row r="51" spans="14:60" x14ac:dyDescent="0.3">
      <c r="N51"/>
      <c r="O51" s="10"/>
      <c r="V51"/>
      <c r="X51" s="10"/>
      <c r="AG51" s="10"/>
      <c r="AP51" s="10"/>
      <c r="AY51" s="10"/>
      <c r="BH51" s="10"/>
    </row>
    <row r="52" spans="14:60" x14ac:dyDescent="0.3">
      <c r="N52"/>
      <c r="O52" s="10"/>
      <c r="V52"/>
      <c r="X52" s="10"/>
      <c r="AG52" s="10"/>
      <c r="AP52" s="10"/>
      <c r="AY52" s="10"/>
      <c r="BH52" s="10"/>
    </row>
    <row r="53" spans="14:60" x14ac:dyDescent="0.3">
      <c r="N53"/>
      <c r="O53" s="10"/>
      <c r="V53"/>
      <c r="X53" s="10"/>
      <c r="AG53" s="10"/>
      <c r="AP53" s="10"/>
      <c r="AY53" s="10"/>
      <c r="BH53" s="10"/>
    </row>
    <row r="54" spans="14:60" x14ac:dyDescent="0.3">
      <c r="N54"/>
      <c r="O54" s="10"/>
      <c r="V54"/>
      <c r="X54" s="10"/>
      <c r="AG54" s="10"/>
      <c r="AP54" s="10"/>
      <c r="AY54" s="10"/>
      <c r="BH54" s="10"/>
    </row>
    <row r="55" spans="14:60" x14ac:dyDescent="0.3">
      <c r="N55"/>
      <c r="O55" s="10"/>
      <c r="V55"/>
      <c r="X55" s="10"/>
      <c r="AG55" s="10"/>
      <c r="AP55" s="10"/>
      <c r="AY55" s="10"/>
      <c r="BH55" s="10"/>
    </row>
    <row r="56" spans="14:60" x14ac:dyDescent="0.3">
      <c r="N56"/>
      <c r="O56" s="10"/>
      <c r="V56"/>
      <c r="X56" s="10"/>
      <c r="AG56" s="10"/>
      <c r="AP56" s="10"/>
      <c r="AY56" s="10"/>
      <c r="BH56" s="10"/>
    </row>
    <row r="57" spans="14:60" x14ac:dyDescent="0.3">
      <c r="N57"/>
      <c r="O57" s="10"/>
      <c r="V57"/>
      <c r="X57" s="10"/>
      <c r="AG57" s="10"/>
      <c r="AP57" s="10"/>
      <c r="AY57" s="10"/>
      <c r="BH57" s="10"/>
    </row>
    <row r="58" spans="14:60" x14ac:dyDescent="0.3">
      <c r="N58"/>
      <c r="O58" s="10"/>
      <c r="V58"/>
      <c r="X58" s="10"/>
      <c r="AG58" s="10"/>
      <c r="AP58" s="10"/>
      <c r="AY58" s="10"/>
      <c r="BH58" s="10"/>
    </row>
    <row r="59" spans="14:60" x14ac:dyDescent="0.3">
      <c r="N59"/>
      <c r="O59" s="10"/>
      <c r="V59"/>
      <c r="X59" s="10"/>
      <c r="AG59" s="10"/>
      <c r="AP59" s="10"/>
      <c r="AY59" s="10"/>
      <c r="BH59" s="10"/>
    </row>
    <row r="60" spans="14:60" x14ac:dyDescent="0.3">
      <c r="N60"/>
      <c r="O60" s="10"/>
      <c r="V60"/>
      <c r="X60" s="10"/>
      <c r="AG60" s="10"/>
      <c r="AP60" s="10"/>
      <c r="AY60" s="10"/>
      <c r="BH60" s="10"/>
    </row>
    <row r="61" spans="14:60" x14ac:dyDescent="0.3">
      <c r="N61"/>
      <c r="O61" s="10"/>
      <c r="V61"/>
      <c r="X61" s="10"/>
      <c r="AG61" s="10"/>
      <c r="AP61" s="10"/>
      <c r="AY61" s="10"/>
      <c r="BH61" s="10"/>
    </row>
    <row r="62" spans="14:60" x14ac:dyDescent="0.3">
      <c r="N62"/>
      <c r="O62" s="10"/>
      <c r="V62"/>
      <c r="X62" s="10"/>
      <c r="AG62" s="10"/>
      <c r="AP62" s="10"/>
      <c r="AY62" s="10"/>
      <c r="BH62" s="10"/>
    </row>
    <row r="63" spans="14:60" x14ac:dyDescent="0.3">
      <c r="N63"/>
      <c r="O63" s="10"/>
      <c r="V63"/>
      <c r="X63" s="10"/>
      <c r="AG63" s="10"/>
      <c r="AP63" s="10"/>
      <c r="AY63" s="10"/>
      <c r="BH63" s="10"/>
    </row>
    <row r="64" spans="14:60" x14ac:dyDescent="0.3">
      <c r="N64"/>
      <c r="O64" s="10"/>
      <c r="V64"/>
      <c r="X64" s="10"/>
      <c r="AG64" s="10"/>
      <c r="AP64" s="10"/>
      <c r="AY64" s="10"/>
      <c r="BH64" s="10"/>
    </row>
    <row r="65" spans="14:60" x14ac:dyDescent="0.3">
      <c r="N65"/>
      <c r="O65" s="10"/>
      <c r="V65"/>
      <c r="X65" s="10"/>
      <c r="AG65" s="10"/>
      <c r="AP65" s="10"/>
      <c r="AY65" s="10"/>
      <c r="BH65" s="10"/>
    </row>
    <row r="66" spans="14:60" x14ac:dyDescent="0.3">
      <c r="N66"/>
      <c r="O66" s="10"/>
      <c r="V66"/>
      <c r="X66" s="10"/>
      <c r="AG66" s="10"/>
      <c r="AP66" s="10"/>
      <c r="AY66" s="10"/>
      <c r="BH66" s="10"/>
    </row>
    <row r="67" spans="14:60" x14ac:dyDescent="0.3">
      <c r="N67"/>
      <c r="O67" s="10"/>
      <c r="V67"/>
      <c r="X67" s="10"/>
      <c r="AG67" s="10"/>
      <c r="AP67" s="10"/>
      <c r="AY67" s="10"/>
      <c r="BH67" s="10"/>
    </row>
    <row r="68" spans="14:60" x14ac:dyDescent="0.3">
      <c r="N68"/>
      <c r="O68" s="10"/>
      <c r="V68"/>
      <c r="X68" s="10"/>
      <c r="AG68" s="10"/>
      <c r="AP68" s="10"/>
      <c r="AY68" s="10"/>
      <c r="BH68" s="10"/>
    </row>
    <row r="69" spans="14:60" x14ac:dyDescent="0.3">
      <c r="N69"/>
      <c r="O69" s="10"/>
      <c r="V69"/>
      <c r="X69" s="10"/>
      <c r="AG69" s="10"/>
      <c r="AP69" s="10"/>
      <c r="AY69" s="10"/>
      <c r="BH69" s="10"/>
    </row>
    <row r="70" spans="14:60" x14ac:dyDescent="0.3">
      <c r="N70"/>
      <c r="O70" s="10"/>
      <c r="V70"/>
      <c r="X70" s="10"/>
      <c r="AG70" s="10"/>
      <c r="AP70" s="10"/>
      <c r="AY70" s="10"/>
      <c r="BH70" s="10"/>
    </row>
    <row r="71" spans="14:60" x14ac:dyDescent="0.3">
      <c r="N71"/>
      <c r="O71" s="10"/>
      <c r="V71"/>
      <c r="X71" s="10"/>
      <c r="AG71" s="10"/>
      <c r="AP71" s="10"/>
      <c r="AY71" s="10"/>
      <c r="BH71" s="10"/>
    </row>
    <row r="72" spans="14:60" x14ac:dyDescent="0.3">
      <c r="N72"/>
      <c r="O72" s="10"/>
      <c r="V72"/>
      <c r="X72" s="10"/>
      <c r="AG72" s="10"/>
      <c r="AP72" s="10"/>
      <c r="AY72" s="10"/>
      <c r="BH72" s="10"/>
    </row>
    <row r="73" spans="14:60" x14ac:dyDescent="0.3">
      <c r="N73"/>
      <c r="O73" s="10"/>
      <c r="V73"/>
      <c r="X73" s="10"/>
      <c r="AG73" s="10"/>
      <c r="AP73" s="10"/>
      <c r="AY73" s="10"/>
      <c r="BH73" s="10"/>
    </row>
    <row r="74" spans="14:60" x14ac:dyDescent="0.3">
      <c r="N74"/>
      <c r="O74" s="10"/>
      <c r="V74"/>
      <c r="X74" s="10"/>
      <c r="AG74" s="10"/>
      <c r="AP74" s="10"/>
      <c r="AY74" s="10"/>
      <c r="BH74" s="10"/>
    </row>
    <row r="75" spans="14:60" x14ac:dyDescent="0.3">
      <c r="N75"/>
      <c r="O75" s="10"/>
      <c r="V75"/>
      <c r="X75" s="10"/>
      <c r="AG75" s="10"/>
      <c r="AP75" s="10"/>
      <c r="AY75" s="10"/>
      <c r="BH75" s="10"/>
    </row>
    <row r="76" spans="14:60" x14ac:dyDescent="0.3">
      <c r="N76"/>
      <c r="O76" s="10"/>
      <c r="V76"/>
      <c r="X76" s="10"/>
      <c r="AG76" s="10"/>
      <c r="AP76" s="10"/>
      <c r="AY76" s="10"/>
      <c r="BH76" s="10"/>
    </row>
    <row r="77" spans="14:60" x14ac:dyDescent="0.3">
      <c r="N77"/>
      <c r="O77" s="10"/>
      <c r="V77"/>
      <c r="X77" s="10"/>
      <c r="AG77" s="10"/>
      <c r="AP77" s="10"/>
      <c r="AY77" s="10"/>
      <c r="BH77" s="10"/>
    </row>
    <row r="78" spans="14:60" x14ac:dyDescent="0.3">
      <c r="N78"/>
      <c r="O78" s="10"/>
      <c r="V78"/>
      <c r="X78" s="10"/>
      <c r="AG78" s="10"/>
      <c r="AP78" s="10"/>
      <c r="AY78" s="10"/>
      <c r="BH78" s="10"/>
    </row>
    <row r="79" spans="14:60" x14ac:dyDescent="0.3">
      <c r="N79"/>
      <c r="O79" s="10"/>
      <c r="V79"/>
      <c r="X79" s="10"/>
      <c r="AG79" s="10"/>
      <c r="AP79" s="10"/>
      <c r="AY79" s="10"/>
      <c r="BH79" s="10"/>
    </row>
    <row r="80" spans="14:60" x14ac:dyDescent="0.3">
      <c r="N80"/>
      <c r="O80" s="10"/>
      <c r="V80"/>
      <c r="X80" s="10"/>
      <c r="AG80" s="10"/>
      <c r="AP80" s="10"/>
      <c r="AY80" s="10"/>
      <c r="BH80" s="10"/>
    </row>
    <row r="81" spans="14:60" x14ac:dyDescent="0.3">
      <c r="N81"/>
      <c r="O81" s="10"/>
      <c r="V81"/>
      <c r="X81" s="10"/>
      <c r="AG81" s="10"/>
      <c r="AP81" s="10"/>
      <c r="AY81" s="10"/>
      <c r="BH81" s="10"/>
    </row>
    <row r="82" spans="14:60" x14ac:dyDescent="0.3">
      <c r="N82"/>
      <c r="O82" s="10"/>
      <c r="V82"/>
      <c r="X82" s="10"/>
      <c r="AG82" s="10"/>
      <c r="AP82" s="10"/>
      <c r="AY82" s="10"/>
      <c r="BH82" s="10"/>
    </row>
    <row r="83" spans="14:60" x14ac:dyDescent="0.3">
      <c r="N83"/>
      <c r="O83" s="10"/>
      <c r="V83"/>
      <c r="X83" s="10"/>
      <c r="AG83" s="10"/>
      <c r="AP83" s="10"/>
      <c r="AY83" s="10"/>
      <c r="BH83" s="10"/>
    </row>
    <row r="84" spans="14:60" x14ac:dyDescent="0.3">
      <c r="N84"/>
      <c r="O84" s="10"/>
      <c r="V84"/>
      <c r="X84" s="10"/>
      <c r="AG84" s="10"/>
      <c r="AP84" s="10"/>
      <c r="AY84" s="10"/>
      <c r="BH84" s="10"/>
    </row>
    <row r="85" spans="14:60" x14ac:dyDescent="0.3">
      <c r="N85"/>
      <c r="O85" s="10"/>
      <c r="V85"/>
      <c r="X85" s="10"/>
      <c r="AG85" s="10"/>
      <c r="AP85" s="10"/>
      <c r="AY85" s="10"/>
      <c r="BH85" s="10"/>
    </row>
    <row r="86" spans="14:60" x14ac:dyDescent="0.3">
      <c r="N86"/>
      <c r="O86" s="10"/>
      <c r="V86"/>
      <c r="X86" s="10"/>
      <c r="AG86" s="10"/>
      <c r="AP86" s="10"/>
      <c r="AY86" s="10"/>
      <c r="BH86" s="10"/>
    </row>
    <row r="87" spans="14:60" x14ac:dyDescent="0.3">
      <c r="N87"/>
      <c r="O87" s="10"/>
      <c r="V87"/>
      <c r="X87" s="10"/>
      <c r="AG87" s="10"/>
      <c r="AP87" s="10"/>
      <c r="AY87" s="10"/>
      <c r="BH87" s="10"/>
    </row>
    <row r="88" spans="14:60" x14ac:dyDescent="0.3">
      <c r="N88"/>
      <c r="O88" s="10"/>
      <c r="V88"/>
      <c r="X88" s="10"/>
      <c r="AG88" s="10"/>
      <c r="AP88" s="10"/>
      <c r="AY88" s="10"/>
      <c r="BH88" s="10"/>
    </row>
    <row r="89" spans="14:60" x14ac:dyDescent="0.3">
      <c r="N89"/>
      <c r="O89" s="10"/>
      <c r="V89"/>
      <c r="BH89" s="10"/>
    </row>
    <row r="90" spans="14:60" x14ac:dyDescent="0.3">
      <c r="N90"/>
      <c r="O90" s="10"/>
      <c r="V90"/>
      <c r="X90" s="10"/>
      <c r="AG90" s="10"/>
      <c r="AP90" s="10"/>
      <c r="AY90" s="10"/>
      <c r="BH90" s="10"/>
    </row>
    <row r="91" spans="14:60" x14ac:dyDescent="0.3">
      <c r="N91"/>
      <c r="O91" s="10"/>
      <c r="V91"/>
      <c r="X91" s="10"/>
      <c r="AG91" s="10"/>
      <c r="AP91" s="10"/>
      <c r="AY91" s="10"/>
      <c r="BH91" s="10"/>
    </row>
    <row r="92" spans="14:60" x14ac:dyDescent="0.3">
      <c r="N92"/>
      <c r="O92" s="10"/>
      <c r="V92"/>
      <c r="X92" s="10"/>
      <c r="AG92" s="10"/>
      <c r="AP92" s="10"/>
      <c r="AY92" s="10"/>
      <c r="BH92" s="10"/>
    </row>
    <row r="93" spans="14:60" x14ac:dyDescent="0.3">
      <c r="N93"/>
      <c r="O93" s="10"/>
      <c r="V93"/>
      <c r="X93" s="10"/>
      <c r="AG93" s="10"/>
      <c r="AP93" s="10"/>
      <c r="AY93" s="10"/>
      <c r="BH93" s="10"/>
    </row>
    <row r="94" spans="14:60" x14ac:dyDescent="0.3">
      <c r="N94"/>
      <c r="O94" s="10"/>
      <c r="V94"/>
      <c r="X94" s="10"/>
      <c r="AG94" s="10"/>
      <c r="AP94" s="10"/>
      <c r="AY94" s="10"/>
      <c r="BH94" s="10"/>
    </row>
    <row r="95" spans="14:60" x14ac:dyDescent="0.3">
      <c r="N95"/>
      <c r="O95" s="10"/>
      <c r="V95"/>
      <c r="X95" s="10"/>
      <c r="AG95" s="10"/>
      <c r="AP95" s="10"/>
      <c r="AY95" s="10"/>
      <c r="BH95" s="10"/>
    </row>
    <row r="96" spans="14:60" x14ac:dyDescent="0.3">
      <c r="N96"/>
      <c r="O96" s="10"/>
      <c r="V96"/>
      <c r="X96" s="10"/>
      <c r="AG96" s="10"/>
      <c r="AP96" s="10"/>
      <c r="AY96" s="10"/>
      <c r="BH96" s="10"/>
    </row>
    <row r="97" spans="14:60" x14ac:dyDescent="0.3">
      <c r="N97"/>
      <c r="O97" s="10"/>
      <c r="V97"/>
      <c r="X97" s="10"/>
      <c r="AG97" s="10"/>
      <c r="AP97" s="10"/>
      <c r="AY97" s="10"/>
      <c r="BH97" s="10"/>
    </row>
    <row r="98" spans="14:60" x14ac:dyDescent="0.3">
      <c r="N98"/>
      <c r="O98" s="10"/>
      <c r="V98"/>
      <c r="X98" s="10"/>
      <c r="AG98" s="10"/>
      <c r="AP98" s="10"/>
      <c r="AY98" s="10"/>
      <c r="BH98" s="10"/>
    </row>
    <row r="99" spans="14:60" x14ac:dyDescent="0.3">
      <c r="N99"/>
      <c r="O99" s="10"/>
      <c r="V99"/>
      <c r="X99" s="10"/>
      <c r="AG99" s="10"/>
      <c r="AP99" s="10"/>
      <c r="AY99" s="10"/>
      <c r="BH99" s="10"/>
    </row>
    <row r="100" spans="14:60" x14ac:dyDescent="0.3">
      <c r="N100"/>
      <c r="O100" s="10"/>
      <c r="V100"/>
      <c r="X100" s="10"/>
      <c r="AG100" s="10"/>
      <c r="AP100" s="10"/>
      <c r="AY100" s="10"/>
      <c r="BH100" s="10"/>
    </row>
    <row r="101" spans="14:60" x14ac:dyDescent="0.3">
      <c r="N101"/>
      <c r="O101" s="10"/>
      <c r="V101"/>
      <c r="X101" s="10"/>
      <c r="AG101" s="10"/>
      <c r="AP101" s="10"/>
      <c r="AY101" s="10"/>
      <c r="BH101" s="10"/>
    </row>
    <row r="102" spans="14:60" x14ac:dyDescent="0.3">
      <c r="N102"/>
      <c r="O102" s="10"/>
      <c r="V102"/>
      <c r="X102" s="10"/>
      <c r="AG102" s="10"/>
      <c r="AP102" s="10"/>
      <c r="AY102" s="10"/>
      <c r="BH102" s="10"/>
    </row>
    <row r="103" spans="14:60" x14ac:dyDescent="0.3">
      <c r="N103"/>
      <c r="O103" s="10"/>
      <c r="V103"/>
      <c r="X103" s="10"/>
      <c r="AG103" s="10"/>
      <c r="AP103" s="10"/>
      <c r="AY103" s="10"/>
      <c r="BH103" s="10"/>
    </row>
    <row r="104" spans="14:60" x14ac:dyDescent="0.3">
      <c r="N104"/>
      <c r="O104" s="10"/>
      <c r="V104"/>
      <c r="X104" s="10"/>
      <c r="AG104" s="10"/>
      <c r="AP104" s="10"/>
      <c r="AY104" s="10"/>
      <c r="BH104" s="10"/>
    </row>
    <row r="105" spans="14:60" x14ac:dyDescent="0.3">
      <c r="N105"/>
      <c r="O105" s="10"/>
      <c r="V105"/>
      <c r="X105" s="10"/>
      <c r="AG105" s="10"/>
      <c r="AP105" s="10"/>
      <c r="AY105" s="10"/>
      <c r="BH105" s="10"/>
    </row>
    <row r="106" spans="14:60" x14ac:dyDescent="0.3">
      <c r="N106"/>
      <c r="O106" s="10"/>
      <c r="V106"/>
      <c r="X106" s="10"/>
      <c r="AG106" s="10"/>
      <c r="AP106" s="10"/>
      <c r="AY106" s="10"/>
      <c r="BH106" s="10"/>
    </row>
    <row r="107" spans="14:60" x14ac:dyDescent="0.3">
      <c r="N107"/>
      <c r="O107" s="10"/>
      <c r="V107"/>
      <c r="X107" s="10"/>
      <c r="AG107" s="10"/>
      <c r="AP107" s="10"/>
      <c r="AY107" s="10"/>
      <c r="BH107" s="10"/>
    </row>
    <row r="108" spans="14:60" x14ac:dyDescent="0.3">
      <c r="N108"/>
      <c r="O108" s="10"/>
      <c r="V108"/>
      <c r="X108" s="10"/>
      <c r="AG108" s="10"/>
      <c r="AP108" s="10"/>
      <c r="AY108" s="10"/>
      <c r="BH108" s="10"/>
    </row>
    <row r="109" spans="14:60" x14ac:dyDescent="0.3">
      <c r="N109"/>
      <c r="O109" s="10"/>
      <c r="V109"/>
      <c r="X109" s="10"/>
      <c r="AG109" s="10"/>
      <c r="AP109" s="10"/>
      <c r="AY109" s="10"/>
      <c r="BH109" s="10"/>
    </row>
  </sheetData>
  <phoneticPr fontId="6" type="noConversion"/>
  <pageMargins left="0.70866141732283472" right="0.70866141732283472" top="0.74803149606299213" bottom="0.74803149606299213" header="0.31496062992125984" footer="0.31496062992125984"/>
  <pageSetup paperSize="9" scale="1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BC53C-7DE6-4232-84B2-4BACBDA1EEA6}">
  <sheetPr codeName="Feuil1">
    <tabColor theme="6"/>
    <pageSetUpPr fitToPage="1"/>
  </sheetPr>
  <dimension ref="A1:BH1"/>
  <sheetViews>
    <sheetView workbookViewId="0">
      <selection activeCell="F29" sqref="F29"/>
    </sheetView>
  </sheetViews>
  <sheetFormatPr baseColWidth="10" defaultColWidth="9" defaultRowHeight="15.6" x14ac:dyDescent="0.3"/>
  <sheetData>
    <row r="1" spans="1:60" x14ac:dyDescent="0.3">
      <c r="A1" t="s">
        <v>20</v>
      </c>
      <c r="B1" t="s">
        <v>21</v>
      </c>
      <c r="C1" t="s">
        <v>22</v>
      </c>
      <c r="D1" t="s">
        <v>23</v>
      </c>
      <c r="E1" t="s">
        <v>89</v>
      </c>
      <c r="F1" t="s">
        <v>90</v>
      </c>
      <c r="G1" t="s">
        <v>91</v>
      </c>
      <c r="H1" t="s">
        <v>92</v>
      </c>
      <c r="I1" t="s">
        <v>93</v>
      </c>
      <c r="J1" t="s">
        <v>94</v>
      </c>
      <c r="K1" t="s">
        <v>95</v>
      </c>
      <c r="L1" t="s">
        <v>96</v>
      </c>
      <c r="M1" t="s">
        <v>97</v>
      </c>
      <c r="N1" t="s">
        <v>98</v>
      </c>
      <c r="O1" t="s">
        <v>99</v>
      </c>
      <c r="P1" t="s">
        <v>100</v>
      </c>
      <c r="Q1" t="s">
        <v>101</v>
      </c>
      <c r="R1" t="s">
        <v>102</v>
      </c>
      <c r="S1" t="s">
        <v>103</v>
      </c>
      <c r="T1" t="s">
        <v>104</v>
      </c>
      <c r="U1" t="s">
        <v>105</v>
      </c>
      <c r="V1" t="s">
        <v>106</v>
      </c>
      <c r="W1" t="s">
        <v>107</v>
      </c>
      <c r="X1" t="s">
        <v>108</v>
      </c>
      <c r="Y1" t="s">
        <v>109</v>
      </c>
      <c r="Z1" t="s">
        <v>110</v>
      </c>
      <c r="AA1" t="s">
        <v>111</v>
      </c>
      <c r="AB1" t="s">
        <v>112</v>
      </c>
      <c r="AC1" t="s">
        <v>113</v>
      </c>
      <c r="AD1" t="s">
        <v>114</v>
      </c>
      <c r="AE1" t="s">
        <v>115</v>
      </c>
      <c r="AF1" t="s">
        <v>116</v>
      </c>
      <c r="AG1" t="s">
        <v>117</v>
      </c>
      <c r="AH1" t="s">
        <v>118</v>
      </c>
      <c r="AI1" t="s">
        <v>119</v>
      </c>
      <c r="AJ1" t="s">
        <v>120</v>
      </c>
      <c r="AK1" t="s">
        <v>121</v>
      </c>
      <c r="AL1" t="s">
        <v>122</v>
      </c>
      <c r="AM1" t="s">
        <v>123</v>
      </c>
      <c r="AN1" t="s">
        <v>124</v>
      </c>
      <c r="AO1" t="s">
        <v>125</v>
      </c>
      <c r="AP1" t="s">
        <v>126</v>
      </c>
      <c r="AQ1" t="s">
        <v>127</v>
      </c>
      <c r="AR1" t="s">
        <v>128</v>
      </c>
      <c r="AS1" t="s">
        <v>129</v>
      </c>
      <c r="AT1" t="s">
        <v>130</v>
      </c>
      <c r="AU1" t="s">
        <v>131</v>
      </c>
      <c r="AV1" t="s">
        <v>132</v>
      </c>
      <c r="AW1" t="s">
        <v>133</v>
      </c>
      <c r="AX1" t="s">
        <v>134</v>
      </c>
      <c r="AY1" t="s">
        <v>135</v>
      </c>
      <c r="AZ1" t="s">
        <v>136</v>
      </c>
      <c r="BA1" t="s">
        <v>137</v>
      </c>
      <c r="BB1" t="s">
        <v>138</v>
      </c>
      <c r="BC1" t="s">
        <v>139</v>
      </c>
      <c r="BD1" t="s">
        <v>140</v>
      </c>
      <c r="BE1" t="s">
        <v>141</v>
      </c>
      <c r="BF1" t="s">
        <v>142</v>
      </c>
      <c r="BG1" t="s">
        <v>143</v>
      </c>
      <c r="BH1" t="s">
        <v>144</v>
      </c>
    </row>
  </sheetData>
  <pageMargins left="0.70866141732283472" right="0.70866141732283472" top="0.74803149606299213" bottom="0.74803149606299213" header="0.31496062992125984" footer="0.31496062992125984"/>
  <pageSetup paperSize="9" scale="2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08FD6-36F4-4A5D-B4EB-1FA3B6B8A3E3}">
  <sheetPr codeName="Sheet2">
    <tabColor theme="6"/>
    <pageSetUpPr fitToPage="1"/>
  </sheetPr>
  <dimension ref="A1:AM180"/>
  <sheetViews>
    <sheetView showWhiteSpace="0" topLeftCell="A48" zoomScale="83" zoomScaleNormal="70" zoomScaleSheetLayoutView="70" zoomScalePageLayoutView="79" workbookViewId="0">
      <selection activeCell="S68" sqref="S68"/>
    </sheetView>
  </sheetViews>
  <sheetFormatPr baseColWidth="10" defaultColWidth="11" defaultRowHeight="15.6" x14ac:dyDescent="0.3"/>
  <cols>
    <col min="1" max="1" width="15" customWidth="1"/>
    <col min="2" max="2" width="28.19921875" customWidth="1"/>
    <col min="3" max="3" width="12.3984375" customWidth="1"/>
    <col min="4" max="4" width="11.59765625" customWidth="1"/>
    <col min="5" max="5" width="11.59765625" style="3" customWidth="1"/>
    <col min="6" max="6" width="11.59765625" style="4" customWidth="1"/>
    <col min="7" max="7" width="11.59765625" style="3" customWidth="1"/>
    <col min="8" max="8" width="11.59765625" customWidth="1"/>
    <col min="9" max="9" width="12.09765625" customWidth="1"/>
    <col min="10" max="12" width="11.59765625" customWidth="1"/>
    <col min="13" max="15" width="11.59765625" style="3" customWidth="1"/>
    <col min="16" max="16" width="14.09765625" style="3" customWidth="1"/>
    <col min="17" max="20" width="11.59765625" style="3" customWidth="1"/>
    <col min="21" max="28" width="11.59765625" customWidth="1"/>
    <col min="29" max="29" width="12.8984375" customWidth="1"/>
    <col min="31" max="31" width="14.19921875" bestFit="1" customWidth="1"/>
    <col min="36" max="36" width="12.19921875" customWidth="1"/>
    <col min="37" max="37" width="10.59765625" customWidth="1"/>
    <col min="38" max="38" width="15.59765625" customWidth="1"/>
  </cols>
  <sheetData>
    <row r="1" spans="1:39" ht="15.75" customHeight="1" x14ac:dyDescent="0.3">
      <c r="A1" s="233"/>
      <c r="B1" s="233"/>
      <c r="C1" s="233"/>
      <c r="D1" s="45" t="s">
        <v>0</v>
      </c>
      <c r="E1" s="234" t="s">
        <v>1</v>
      </c>
      <c r="F1" s="234"/>
      <c r="G1" s="234"/>
      <c r="H1" s="234"/>
      <c r="I1" s="234"/>
      <c r="J1" s="234"/>
      <c r="K1" s="234"/>
      <c r="L1" s="234"/>
      <c r="M1" s="44"/>
      <c r="N1" s="44"/>
      <c r="O1" s="44"/>
      <c r="P1" s="44"/>
      <c r="Q1" s="44"/>
      <c r="R1" s="44"/>
      <c r="S1" s="44"/>
      <c r="T1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</row>
    <row r="2" spans="1:39" ht="15.75" customHeight="1" x14ac:dyDescent="0.3">
      <c r="A2" s="233"/>
      <c r="B2" s="233"/>
      <c r="C2" s="233"/>
      <c r="D2" s="45" t="s">
        <v>145</v>
      </c>
      <c r="E2" s="235" t="s">
        <v>233</v>
      </c>
      <c r="F2" s="235"/>
      <c r="G2" s="235"/>
      <c r="H2" s="235"/>
      <c r="I2" s="235"/>
      <c r="J2" s="235"/>
      <c r="K2" s="235"/>
      <c r="L2" s="235"/>
      <c r="M2" s="44"/>
      <c r="N2" s="44"/>
      <c r="O2" s="44"/>
      <c r="P2" s="44"/>
      <c r="Q2" s="44"/>
      <c r="R2" s="44"/>
      <c r="S2" s="44"/>
      <c r="T2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</row>
    <row r="3" spans="1:39" ht="18" x14ac:dyDescent="0.3">
      <c r="A3" s="233"/>
      <c r="B3" s="233"/>
      <c r="C3" s="233"/>
      <c r="D3" s="45" t="s">
        <v>146</v>
      </c>
      <c r="E3" s="234" t="s">
        <v>4</v>
      </c>
      <c r="F3" s="234"/>
      <c r="G3" s="234"/>
      <c r="H3" s="46" t="s">
        <v>5</v>
      </c>
      <c r="I3" s="236" t="s">
        <v>242</v>
      </c>
      <c r="J3" s="237"/>
      <c r="K3" s="237"/>
      <c r="L3" s="238"/>
      <c r="M3" s="44"/>
      <c r="N3" s="44"/>
      <c r="O3" s="44"/>
      <c r="P3" s="44"/>
      <c r="Q3" s="44"/>
      <c r="R3" s="44"/>
      <c r="S3" s="44"/>
      <c r="T3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</row>
    <row r="4" spans="1:39" ht="18" x14ac:dyDescent="0.3">
      <c r="A4" s="233"/>
      <c r="B4" s="233"/>
      <c r="C4" s="233"/>
      <c r="D4" s="47" t="s">
        <v>7</v>
      </c>
      <c r="E4" s="234" t="s">
        <v>243</v>
      </c>
      <c r="F4" s="234"/>
      <c r="G4" s="234"/>
      <c r="H4" s="234"/>
      <c r="I4" s="234"/>
      <c r="J4" s="234"/>
      <c r="K4" s="234"/>
      <c r="L4" s="234"/>
      <c r="M4"/>
      <c r="N4"/>
      <c r="O4"/>
      <c r="P4"/>
      <c r="Q4"/>
      <c r="R4"/>
      <c r="S4"/>
      <c r="T4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</row>
    <row r="5" spans="1:39" ht="16.2" thickBot="1" x14ac:dyDescent="0.35">
      <c r="E5"/>
      <c r="G5"/>
      <c r="M5"/>
      <c r="N5"/>
      <c r="O5"/>
      <c r="P5"/>
      <c r="Q5"/>
      <c r="R5"/>
      <c r="S5"/>
      <c r="T5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</row>
    <row r="6" spans="1:39" s="1" customFormat="1" ht="36" customHeight="1" x14ac:dyDescent="0.3">
      <c r="A6" s="239" t="s">
        <v>223</v>
      </c>
      <c r="B6" s="240"/>
      <c r="C6" s="240"/>
      <c r="D6" s="240"/>
      <c r="E6" s="240"/>
      <c r="F6" s="241"/>
      <c r="G6" s="242" t="s">
        <v>147</v>
      </c>
      <c r="H6" s="243"/>
      <c r="I6" s="243"/>
      <c r="J6" s="243"/>
      <c r="K6" s="243"/>
      <c r="L6" s="243"/>
      <c r="M6" s="243" t="s">
        <v>148</v>
      </c>
      <c r="N6" s="243"/>
      <c r="O6" s="243"/>
      <c r="P6" s="243"/>
      <c r="Q6" s="243"/>
      <c r="R6" s="244"/>
      <c r="S6" s="111" t="s">
        <v>149</v>
      </c>
      <c r="T6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/>
    </row>
    <row r="7" spans="1:39" s="2" customFormat="1" ht="70.5" customHeight="1" x14ac:dyDescent="0.3">
      <c r="A7" s="43" t="str">
        <f>Results_Run1!A1</f>
        <v>ChamberName</v>
      </c>
      <c r="B7" s="43" t="str">
        <f>Results_Run1!B1</f>
        <v>ChamberID</v>
      </c>
      <c r="C7" s="43" t="s">
        <v>150</v>
      </c>
      <c r="D7" s="43" t="str">
        <f>Results_Run1!C1</f>
        <v>SampleName</v>
      </c>
      <c r="E7" s="43" t="str">
        <f>Results_Run1!F1</f>
        <v>TotalNumberOfDroplets</v>
      </c>
      <c r="F7" s="43" t="s">
        <v>151</v>
      </c>
      <c r="G7" s="38" t="s">
        <v>152</v>
      </c>
      <c r="H7" s="39" t="s">
        <v>153</v>
      </c>
      <c r="I7" s="40" t="s">
        <v>154</v>
      </c>
      <c r="J7" s="49" t="s">
        <v>155</v>
      </c>
      <c r="K7" s="41" t="s">
        <v>156</v>
      </c>
      <c r="L7" s="42" t="s">
        <v>244</v>
      </c>
      <c r="M7" s="38" t="s">
        <v>152</v>
      </c>
      <c r="N7" s="39" t="s">
        <v>153</v>
      </c>
      <c r="O7" s="40" t="s">
        <v>154</v>
      </c>
      <c r="P7" s="49" t="s">
        <v>155</v>
      </c>
      <c r="Q7" s="41" t="s">
        <v>156</v>
      </c>
      <c r="R7" s="42" t="s">
        <v>244</v>
      </c>
      <c r="S7" s="110" t="s">
        <v>158</v>
      </c>
      <c r="T7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/>
    </row>
    <row r="8" spans="1:39" s="2" customFormat="1" ht="19.95" customHeight="1" x14ac:dyDescent="0.3">
      <c r="A8" s="100">
        <f>Results_Run1!A2</f>
        <v>0</v>
      </c>
      <c r="B8" s="101">
        <f>Results_Run1!B2</f>
        <v>0</v>
      </c>
      <c r="C8" s="106">
        <f t="shared" ref="C8:C9" si="0">IF(F8=0,1,0)</f>
        <v>0</v>
      </c>
      <c r="D8" s="102">
        <f>Results_Run1!C2</f>
        <v>0</v>
      </c>
      <c r="E8" s="102">
        <f>Results_Run1!F2</f>
        <v>0</v>
      </c>
      <c r="F8" s="102" cm="1">
        <f t="array" ref="F8">_xlfn.IFS(E8&gt;Parameters!$C$10,0,E8&lt;=Parameters!$C$10,1)</f>
        <v>1</v>
      </c>
      <c r="G8" s="102">
        <f>Results_Run1!I2</f>
        <v>0</v>
      </c>
      <c r="H8" s="102">
        <f>Results_Run1!R2</f>
        <v>0</v>
      </c>
      <c r="I8" s="102">
        <f>Results_Run1!AA2</f>
        <v>0</v>
      </c>
      <c r="J8" s="102">
        <f>Results_Run1!AJ2</f>
        <v>0</v>
      </c>
      <c r="K8" s="36">
        <f>Results_Run1!AS2</f>
        <v>0</v>
      </c>
      <c r="L8" s="103">
        <f>Results_Run1!BB2</f>
        <v>0</v>
      </c>
      <c r="M8" s="104">
        <f>Results_Run1!L2</f>
        <v>0</v>
      </c>
      <c r="N8" s="104">
        <f>Results_Run1!U2</f>
        <v>0</v>
      </c>
      <c r="O8" s="104">
        <f>Results_Run1!AD2</f>
        <v>0</v>
      </c>
      <c r="P8" s="104">
        <f>Results_Run1!AM2</f>
        <v>0</v>
      </c>
      <c r="Q8" s="104">
        <f>Results_Run1!AV2</f>
        <v>0</v>
      </c>
      <c r="R8" s="104">
        <f>Results_Run1!BE2</f>
        <v>0</v>
      </c>
      <c r="S8" s="107">
        <f>QC_Advanced_Run1!BF2</f>
        <v>0</v>
      </c>
      <c r="T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/>
    </row>
    <row r="9" spans="1:39" s="2" customFormat="1" ht="19.95" customHeight="1" x14ac:dyDescent="0.3">
      <c r="A9" s="94">
        <f>Results_Run1!A3</f>
        <v>0</v>
      </c>
      <c r="B9" s="88">
        <f>Results_Run1!B3</f>
        <v>0</v>
      </c>
      <c r="C9" s="106">
        <f t="shared" si="0"/>
        <v>0</v>
      </c>
      <c r="D9" s="32">
        <f>Results_Run1!C3</f>
        <v>0</v>
      </c>
      <c r="E9" s="32">
        <f>Results_Run1!F3</f>
        <v>0</v>
      </c>
      <c r="F9" s="32" cm="1">
        <f t="array" ref="F9">_xlfn.IFS(E9&gt;Parameters!$C$10,0,E9&lt;=Parameters!$C$10,1)</f>
        <v>1</v>
      </c>
      <c r="G9" s="32">
        <f>Results_Run1!I3</f>
        <v>0</v>
      </c>
      <c r="H9" s="32">
        <f>Results_Run1!R3</f>
        <v>0</v>
      </c>
      <c r="I9" s="32">
        <f>Results_Run1!AA3</f>
        <v>0</v>
      </c>
      <c r="J9" s="32">
        <f>Results_Run1!AJ3</f>
        <v>0</v>
      </c>
      <c r="K9" s="36">
        <f>Results_Run1!AS3</f>
        <v>0</v>
      </c>
      <c r="L9" s="36">
        <f>Results_Run1!BB3</f>
        <v>0</v>
      </c>
      <c r="M9" s="105">
        <f>Results_Run1!L3</f>
        <v>0</v>
      </c>
      <c r="N9" s="105">
        <f>Results_Run1!U3</f>
        <v>0</v>
      </c>
      <c r="O9" s="105">
        <f>Results_Run1!AD3</f>
        <v>0</v>
      </c>
      <c r="P9" s="105">
        <f>Results_Run1!AM3</f>
        <v>0</v>
      </c>
      <c r="Q9" s="105">
        <f>Results_Run1!AV3</f>
        <v>0</v>
      </c>
      <c r="R9" s="105">
        <f>Results_Run1!BE3</f>
        <v>0</v>
      </c>
      <c r="S9" s="108">
        <f>QC_Advanced_Run1!BF3</f>
        <v>0</v>
      </c>
      <c r="T9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/>
    </row>
    <row r="10" spans="1:39" s="2" customFormat="1" ht="19.95" customHeight="1" x14ac:dyDescent="0.3">
      <c r="A10" s="94">
        <f>Results_Run1!A4</f>
        <v>0</v>
      </c>
      <c r="B10" s="88">
        <f>Results_Run1!B4</f>
        <v>0</v>
      </c>
      <c r="C10" s="106">
        <f>IF(F10=0,1,0)</f>
        <v>0</v>
      </c>
      <c r="D10" s="32">
        <f>Results_Run1!C4</f>
        <v>0</v>
      </c>
      <c r="E10" s="32">
        <f>Results_Run1!F4</f>
        <v>0</v>
      </c>
      <c r="F10" s="32" cm="1">
        <f t="array" ref="F10">_xlfn.IFS(E10&gt;Parameters!$C$10,0,E10&lt;=Parameters!$C$10,1)</f>
        <v>1</v>
      </c>
      <c r="G10" s="32">
        <f>Results_Run1!I4</f>
        <v>0</v>
      </c>
      <c r="H10" s="32">
        <f>Results_Run1!R4</f>
        <v>0</v>
      </c>
      <c r="I10" s="32">
        <f>Results_Run1!AA4</f>
        <v>0</v>
      </c>
      <c r="J10" s="32">
        <f>Results_Run1!AJ4</f>
        <v>0</v>
      </c>
      <c r="K10" s="36">
        <f>Results_Run1!AS4</f>
        <v>0</v>
      </c>
      <c r="L10" s="36">
        <f>Results_Run1!BB4</f>
        <v>0</v>
      </c>
      <c r="M10" s="105">
        <f>Results_Run1!L4</f>
        <v>0</v>
      </c>
      <c r="N10" s="105">
        <f>Results_Run1!U4</f>
        <v>0</v>
      </c>
      <c r="O10" s="105">
        <f>Results_Run1!AD4</f>
        <v>0</v>
      </c>
      <c r="P10" s="105">
        <f>Results_Run1!AM4</f>
        <v>0</v>
      </c>
      <c r="Q10" s="105">
        <f>Results_Run1!AV4</f>
        <v>0</v>
      </c>
      <c r="R10" s="105">
        <f>Results_Run1!BE4</f>
        <v>0</v>
      </c>
      <c r="S10" s="108">
        <f>QC_Advanced_Run1!BF4</f>
        <v>0</v>
      </c>
      <c r="T10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/>
    </row>
    <row r="11" spans="1:39" s="2" customFormat="1" ht="19.95" customHeight="1" x14ac:dyDescent="0.3">
      <c r="A11" s="94">
        <f>Results_Run1!A5</f>
        <v>0</v>
      </c>
      <c r="B11" s="88">
        <f>Results_Run1!B5</f>
        <v>0</v>
      </c>
      <c r="C11" s="106">
        <f t="shared" ref="C11:C54" si="1">IF(F11=0,1,0)</f>
        <v>0</v>
      </c>
      <c r="D11" s="32">
        <f>Results_Run1!C5</f>
        <v>0</v>
      </c>
      <c r="E11" s="32">
        <f>Results_Run1!F5</f>
        <v>0</v>
      </c>
      <c r="F11" s="32" cm="1">
        <f t="array" ref="F11">_xlfn.IFS(E11&gt;Parameters!$C$10,0,E11&lt;=Parameters!$C$10,1)</f>
        <v>1</v>
      </c>
      <c r="G11" s="32">
        <f>Results_Run1!I5</f>
        <v>0</v>
      </c>
      <c r="H11" s="32">
        <f>Results_Run1!R5</f>
        <v>0</v>
      </c>
      <c r="I11" s="32">
        <f>Results_Run1!AA5</f>
        <v>0</v>
      </c>
      <c r="J11" s="32">
        <f>Results_Run1!AJ5</f>
        <v>0</v>
      </c>
      <c r="K11" s="36">
        <f>Results_Run1!AS5</f>
        <v>0</v>
      </c>
      <c r="L11" s="36">
        <f>Results_Run1!BB5</f>
        <v>0</v>
      </c>
      <c r="M11" s="105">
        <f>Results_Run1!L5</f>
        <v>0</v>
      </c>
      <c r="N11" s="105">
        <f>Results_Run1!U5</f>
        <v>0</v>
      </c>
      <c r="O11" s="105">
        <f>Results_Run1!AD5</f>
        <v>0</v>
      </c>
      <c r="P11" s="105">
        <f>Results_Run1!AM5</f>
        <v>0</v>
      </c>
      <c r="Q11" s="105">
        <f>Results_Run1!AV5</f>
        <v>0</v>
      </c>
      <c r="R11" s="105">
        <f>Results_Run1!BE5</f>
        <v>0</v>
      </c>
      <c r="S11" s="108">
        <f>QC_Advanced_Run1!BF5</f>
        <v>0</v>
      </c>
      <c r="T11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/>
    </row>
    <row r="12" spans="1:39" s="2" customFormat="1" ht="19.95" customHeight="1" x14ac:dyDescent="0.3">
      <c r="A12" s="94">
        <f>Results_Run1!A6</f>
        <v>0</v>
      </c>
      <c r="B12" s="88">
        <f>Results_Run1!B6</f>
        <v>0</v>
      </c>
      <c r="C12" s="106">
        <f t="shared" si="1"/>
        <v>0</v>
      </c>
      <c r="D12" s="32">
        <f>Results_Run1!C6</f>
        <v>0</v>
      </c>
      <c r="E12" s="32">
        <f>Results_Run1!F6</f>
        <v>0</v>
      </c>
      <c r="F12" s="32" cm="1">
        <f t="array" ref="F12">_xlfn.IFS(E12&gt;Parameters!$C$10,0,E12&lt;=Parameters!$C$10,1)</f>
        <v>1</v>
      </c>
      <c r="G12" s="32">
        <f>Results_Run1!I6</f>
        <v>0</v>
      </c>
      <c r="H12" s="32">
        <f>Results_Run1!R6</f>
        <v>0</v>
      </c>
      <c r="I12" s="32">
        <f>Results_Run1!AA6</f>
        <v>0</v>
      </c>
      <c r="J12" s="32">
        <f>Results_Run1!AJ6</f>
        <v>0</v>
      </c>
      <c r="K12" s="36">
        <f>Results_Run1!AS6</f>
        <v>0</v>
      </c>
      <c r="L12" s="36">
        <f>Results_Run1!BB6</f>
        <v>0</v>
      </c>
      <c r="M12" s="105">
        <f>Results_Run1!L6</f>
        <v>0</v>
      </c>
      <c r="N12" s="105">
        <f>Results_Run1!U6</f>
        <v>0</v>
      </c>
      <c r="O12" s="105">
        <f>Results_Run1!AD6</f>
        <v>0</v>
      </c>
      <c r="P12" s="105">
        <f>Results_Run1!AM6</f>
        <v>0</v>
      </c>
      <c r="Q12" s="105">
        <f>Results_Run1!AV6</f>
        <v>0</v>
      </c>
      <c r="R12" s="105">
        <f>Results_Run1!BE6</f>
        <v>0</v>
      </c>
      <c r="S12" s="108">
        <f>QC_Advanced_Run1!BF6</f>
        <v>0</v>
      </c>
      <c r="T12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/>
    </row>
    <row r="13" spans="1:39" s="2" customFormat="1" ht="19.95" customHeight="1" x14ac:dyDescent="0.3">
      <c r="A13" s="94">
        <f>Results_Run1!A7</f>
        <v>0</v>
      </c>
      <c r="B13" s="88">
        <f>Results_Run1!B7</f>
        <v>0</v>
      </c>
      <c r="C13" s="106">
        <f t="shared" si="1"/>
        <v>0</v>
      </c>
      <c r="D13" s="32">
        <f>Results_Run1!C7</f>
        <v>0</v>
      </c>
      <c r="E13" s="32">
        <f>Results_Run1!F7</f>
        <v>0</v>
      </c>
      <c r="F13" s="32" cm="1">
        <f t="array" ref="F13">_xlfn.IFS(E13&gt;Parameters!$C$10,0,E13&lt;=Parameters!$C$10,1)</f>
        <v>1</v>
      </c>
      <c r="G13" s="32">
        <f>Results_Run1!I7</f>
        <v>0</v>
      </c>
      <c r="H13" s="32">
        <f>Results_Run1!R7</f>
        <v>0</v>
      </c>
      <c r="I13" s="32">
        <f>Results_Run1!AA7</f>
        <v>0</v>
      </c>
      <c r="J13" s="32">
        <f>Results_Run1!AJ7</f>
        <v>0</v>
      </c>
      <c r="K13" s="36">
        <f>Results_Run1!AS7</f>
        <v>0</v>
      </c>
      <c r="L13" s="36">
        <f>Results_Run1!BB7</f>
        <v>0</v>
      </c>
      <c r="M13" s="105">
        <f>Results_Run1!L7</f>
        <v>0</v>
      </c>
      <c r="N13" s="105">
        <f>Results_Run1!U7</f>
        <v>0</v>
      </c>
      <c r="O13" s="105">
        <f>Results_Run1!AD7</f>
        <v>0</v>
      </c>
      <c r="P13" s="105">
        <f>Results_Run1!AM7</f>
        <v>0</v>
      </c>
      <c r="Q13" s="105">
        <f>Results_Run1!AV7</f>
        <v>0</v>
      </c>
      <c r="R13" s="105">
        <f>Results_Run1!BE7</f>
        <v>0</v>
      </c>
      <c r="S13" s="108">
        <f>QC_Advanced_Run1!BF7</f>
        <v>0</v>
      </c>
      <c r="T13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/>
    </row>
    <row r="14" spans="1:39" s="2" customFormat="1" ht="19.95" customHeight="1" x14ac:dyDescent="0.3">
      <c r="A14" s="94">
        <f>Results_Run1!A8</f>
        <v>0</v>
      </c>
      <c r="B14" s="88">
        <f>Results_Run1!B8</f>
        <v>0</v>
      </c>
      <c r="C14" s="106">
        <f t="shared" si="1"/>
        <v>0</v>
      </c>
      <c r="D14" s="32">
        <f>Results_Run1!C8</f>
        <v>0</v>
      </c>
      <c r="E14" s="32">
        <f>Results_Run1!F8</f>
        <v>0</v>
      </c>
      <c r="F14" s="32" cm="1">
        <f t="array" ref="F14">_xlfn.IFS(E14&gt;Parameters!$C$10,0,E14&lt;=Parameters!$C$10,1)</f>
        <v>1</v>
      </c>
      <c r="G14" s="32">
        <f>Results_Run1!I8</f>
        <v>0</v>
      </c>
      <c r="H14" s="32">
        <f>Results_Run1!R8</f>
        <v>0</v>
      </c>
      <c r="I14" s="32">
        <f>Results_Run1!AA8</f>
        <v>0</v>
      </c>
      <c r="J14" s="32">
        <f>Results_Run1!AJ8</f>
        <v>0</v>
      </c>
      <c r="K14" s="36">
        <f>Results_Run1!AS8</f>
        <v>0</v>
      </c>
      <c r="L14" s="36">
        <f>Results_Run1!BB8</f>
        <v>0</v>
      </c>
      <c r="M14" s="105">
        <f>Results_Run1!L8</f>
        <v>0</v>
      </c>
      <c r="N14" s="105">
        <f>Results_Run1!U8</f>
        <v>0</v>
      </c>
      <c r="O14" s="105">
        <f>Results_Run1!AD8</f>
        <v>0</v>
      </c>
      <c r="P14" s="105">
        <f>Results_Run1!AM8</f>
        <v>0</v>
      </c>
      <c r="Q14" s="105">
        <f>Results_Run1!AV8</f>
        <v>0</v>
      </c>
      <c r="R14" s="105">
        <f>Results_Run1!BE8</f>
        <v>0</v>
      </c>
      <c r="S14" s="108">
        <f>QC_Advanced_Run1!BF8</f>
        <v>0</v>
      </c>
      <c r="T14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/>
    </row>
    <row r="15" spans="1:39" s="2" customFormat="1" ht="19.95" customHeight="1" x14ac:dyDescent="0.3">
      <c r="A15" s="94">
        <f>Results_Run1!A9</f>
        <v>0</v>
      </c>
      <c r="B15" s="88">
        <f>Results_Run1!B9</f>
        <v>0</v>
      </c>
      <c r="C15" s="106">
        <f t="shared" si="1"/>
        <v>0</v>
      </c>
      <c r="D15" s="32">
        <f>Results_Run1!C9</f>
        <v>0</v>
      </c>
      <c r="E15" s="32">
        <f>Results_Run1!F9</f>
        <v>0</v>
      </c>
      <c r="F15" s="32" cm="1">
        <f t="array" ref="F15">_xlfn.IFS(E15&gt;Parameters!$C$10,0,E15&lt;=Parameters!$C$10,1)</f>
        <v>1</v>
      </c>
      <c r="G15" s="32">
        <f>Results_Run1!I9</f>
        <v>0</v>
      </c>
      <c r="H15" s="32">
        <f>Results_Run1!R9</f>
        <v>0</v>
      </c>
      <c r="I15" s="32">
        <f>Results_Run1!AA9</f>
        <v>0</v>
      </c>
      <c r="J15" s="32">
        <f>Results_Run1!AJ9</f>
        <v>0</v>
      </c>
      <c r="K15" s="36">
        <f>Results_Run1!AS9</f>
        <v>0</v>
      </c>
      <c r="L15" s="36">
        <f>Results_Run1!BB9</f>
        <v>0</v>
      </c>
      <c r="M15" s="105">
        <f>Results_Run1!L9</f>
        <v>0</v>
      </c>
      <c r="N15" s="105">
        <f>Results_Run1!U9</f>
        <v>0</v>
      </c>
      <c r="O15" s="105">
        <f>Results_Run1!AD9</f>
        <v>0</v>
      </c>
      <c r="P15" s="105">
        <f>Results_Run1!AM9</f>
        <v>0</v>
      </c>
      <c r="Q15" s="105">
        <f>Results_Run1!AV9</f>
        <v>0</v>
      </c>
      <c r="R15" s="105">
        <f>Results_Run1!BE9</f>
        <v>0</v>
      </c>
      <c r="S15" s="108">
        <f>QC_Advanced_Run1!BF9</f>
        <v>0</v>
      </c>
      <c r="T15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/>
    </row>
    <row r="16" spans="1:39" s="2" customFormat="1" ht="19.95" customHeight="1" x14ac:dyDescent="0.3">
      <c r="A16" s="94">
        <f>Results_Run1!A10</f>
        <v>0</v>
      </c>
      <c r="B16" s="88">
        <f>Results_Run1!B10</f>
        <v>0</v>
      </c>
      <c r="C16" s="106">
        <f t="shared" si="1"/>
        <v>0</v>
      </c>
      <c r="D16" s="32">
        <f>Results_Run1!C10</f>
        <v>0</v>
      </c>
      <c r="E16" s="32">
        <f>Results_Run1!F10</f>
        <v>0</v>
      </c>
      <c r="F16" s="32" cm="1">
        <f t="array" ref="F16">_xlfn.IFS(E16&gt;Parameters!$C$10,0,E16&lt;=Parameters!$C$10,1)</f>
        <v>1</v>
      </c>
      <c r="G16" s="32">
        <f>Results_Run1!I10</f>
        <v>0</v>
      </c>
      <c r="H16" s="32">
        <f>Results_Run1!R10</f>
        <v>0</v>
      </c>
      <c r="I16" s="32">
        <f>Results_Run1!AA10</f>
        <v>0</v>
      </c>
      <c r="J16" s="32">
        <f>Results_Run1!AJ10</f>
        <v>0</v>
      </c>
      <c r="K16" s="36">
        <f>Results_Run1!AS10</f>
        <v>0</v>
      </c>
      <c r="L16" s="36">
        <f>Results_Run1!BB10</f>
        <v>0</v>
      </c>
      <c r="M16" s="105">
        <f>Results_Run1!L10</f>
        <v>0</v>
      </c>
      <c r="N16" s="105">
        <f>Results_Run1!U10</f>
        <v>0</v>
      </c>
      <c r="O16" s="105">
        <f>Results_Run1!AD10</f>
        <v>0</v>
      </c>
      <c r="P16" s="105">
        <f>Results_Run1!AM10</f>
        <v>0</v>
      </c>
      <c r="Q16" s="105">
        <f>Results_Run1!AV10</f>
        <v>0</v>
      </c>
      <c r="R16" s="105">
        <f>Results_Run1!BE10</f>
        <v>0</v>
      </c>
      <c r="S16" s="108">
        <f>QC_Advanced_Run1!BF10</f>
        <v>0</v>
      </c>
      <c r="T16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/>
    </row>
    <row r="17" spans="1:39" s="2" customFormat="1" ht="19.95" customHeight="1" x14ac:dyDescent="0.3">
      <c r="A17" s="94">
        <f>Results_Run1!A11</f>
        <v>0</v>
      </c>
      <c r="B17" s="88">
        <f>Results_Run1!B11</f>
        <v>0</v>
      </c>
      <c r="C17" s="106">
        <f t="shared" si="1"/>
        <v>0</v>
      </c>
      <c r="D17" s="32">
        <f>Results_Run1!C11</f>
        <v>0</v>
      </c>
      <c r="E17" s="32">
        <f>Results_Run1!F11</f>
        <v>0</v>
      </c>
      <c r="F17" s="32" cm="1">
        <f t="array" ref="F17">_xlfn.IFS(E17&gt;Parameters!$C$10,0,E17&lt;=Parameters!$C$10,1)</f>
        <v>1</v>
      </c>
      <c r="G17" s="32">
        <f>Results_Run1!I11</f>
        <v>0</v>
      </c>
      <c r="H17" s="32">
        <f>Results_Run1!R11</f>
        <v>0</v>
      </c>
      <c r="I17" s="32">
        <f>Results_Run1!AA11</f>
        <v>0</v>
      </c>
      <c r="J17" s="32">
        <f>Results_Run1!AJ11</f>
        <v>0</v>
      </c>
      <c r="K17" s="36">
        <f>Results_Run1!AS11</f>
        <v>0</v>
      </c>
      <c r="L17" s="36">
        <f>Results_Run1!BB11</f>
        <v>0</v>
      </c>
      <c r="M17" s="105">
        <f>Results_Run1!L11</f>
        <v>0</v>
      </c>
      <c r="N17" s="105">
        <f>Results_Run1!U11</f>
        <v>0</v>
      </c>
      <c r="O17" s="105">
        <f>Results_Run1!AD11</f>
        <v>0</v>
      </c>
      <c r="P17" s="105">
        <f>Results_Run1!AM11</f>
        <v>0</v>
      </c>
      <c r="Q17" s="105">
        <f>Results_Run1!AV11</f>
        <v>0</v>
      </c>
      <c r="R17" s="105">
        <f>Results_Run1!BE11</f>
        <v>0</v>
      </c>
      <c r="S17" s="108">
        <f>QC_Advanced_Run1!BF11</f>
        <v>0</v>
      </c>
      <c r="T17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/>
    </row>
    <row r="18" spans="1:39" s="2" customFormat="1" ht="19.95" customHeight="1" x14ac:dyDescent="0.3">
      <c r="A18" s="94">
        <f>Results_Run1!A12</f>
        <v>0</v>
      </c>
      <c r="B18" s="88">
        <f>Results_Run1!B12</f>
        <v>0</v>
      </c>
      <c r="C18" s="106">
        <f t="shared" si="1"/>
        <v>0</v>
      </c>
      <c r="D18" s="32">
        <f>Results_Run1!C12</f>
        <v>0</v>
      </c>
      <c r="E18" s="32">
        <f>Results_Run1!F12</f>
        <v>0</v>
      </c>
      <c r="F18" s="32" cm="1">
        <f t="array" ref="F18">_xlfn.IFS(E18&gt;Parameters!$C$10,0,E18&lt;=Parameters!$C$10,1)</f>
        <v>1</v>
      </c>
      <c r="G18" s="32">
        <f>Results_Run1!I12</f>
        <v>0</v>
      </c>
      <c r="H18" s="32">
        <f>Results_Run1!R12</f>
        <v>0</v>
      </c>
      <c r="I18" s="32">
        <f>Results_Run1!AA12</f>
        <v>0</v>
      </c>
      <c r="J18" s="32">
        <f>Results_Run1!AJ12</f>
        <v>0</v>
      </c>
      <c r="K18" s="36">
        <f>Results_Run1!AS12</f>
        <v>0</v>
      </c>
      <c r="L18" s="36">
        <f>Results_Run1!BB12</f>
        <v>0</v>
      </c>
      <c r="M18" s="105">
        <f>Results_Run1!L12</f>
        <v>0</v>
      </c>
      <c r="N18" s="105">
        <f>Results_Run1!U12</f>
        <v>0</v>
      </c>
      <c r="O18" s="105">
        <f>Results_Run1!AD12</f>
        <v>0</v>
      </c>
      <c r="P18" s="105">
        <f>Results_Run1!AM12</f>
        <v>0</v>
      </c>
      <c r="Q18" s="105">
        <f>Results_Run1!AV12</f>
        <v>0</v>
      </c>
      <c r="R18" s="105">
        <f>Results_Run1!BE12</f>
        <v>0</v>
      </c>
      <c r="S18" s="108">
        <f>QC_Advanced_Run1!BF12</f>
        <v>0</v>
      </c>
      <c r="T1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/>
    </row>
    <row r="19" spans="1:39" s="2" customFormat="1" ht="19.95" customHeight="1" x14ac:dyDescent="0.3">
      <c r="A19" s="94">
        <f>Results_Run1!A13</f>
        <v>0</v>
      </c>
      <c r="B19" s="88">
        <f>Results_Run1!B13</f>
        <v>0</v>
      </c>
      <c r="C19" s="106">
        <f t="shared" si="1"/>
        <v>0</v>
      </c>
      <c r="D19" s="32">
        <f>Results_Run1!C13</f>
        <v>0</v>
      </c>
      <c r="E19" s="32">
        <f>Results_Run1!F13</f>
        <v>0</v>
      </c>
      <c r="F19" s="32" cm="1">
        <f t="array" ref="F19">_xlfn.IFS(E19&gt;Parameters!$C$10,0,E19&lt;=Parameters!$C$10,1)</f>
        <v>1</v>
      </c>
      <c r="G19" s="32">
        <f>Results_Run1!I13</f>
        <v>0</v>
      </c>
      <c r="H19" s="32">
        <f>Results_Run1!R13</f>
        <v>0</v>
      </c>
      <c r="I19" s="32">
        <f>Results_Run1!AA13</f>
        <v>0</v>
      </c>
      <c r="J19" s="32">
        <f>Results_Run1!AJ13</f>
        <v>0</v>
      </c>
      <c r="K19" s="36">
        <f>Results_Run1!AS13</f>
        <v>0</v>
      </c>
      <c r="L19" s="36">
        <f>Results_Run1!BB13</f>
        <v>0</v>
      </c>
      <c r="M19" s="105">
        <f>Results_Run1!L13</f>
        <v>0</v>
      </c>
      <c r="N19" s="105">
        <f>Results_Run1!U13</f>
        <v>0</v>
      </c>
      <c r="O19" s="105">
        <f>Results_Run1!AD13</f>
        <v>0</v>
      </c>
      <c r="P19" s="105">
        <f>Results_Run1!AM13</f>
        <v>0</v>
      </c>
      <c r="Q19" s="105">
        <f>Results_Run1!AV13</f>
        <v>0</v>
      </c>
      <c r="R19" s="105">
        <f>Results_Run1!BE13</f>
        <v>0</v>
      </c>
      <c r="S19" s="108">
        <f>QC_Advanced_Run1!BF13</f>
        <v>0</v>
      </c>
      <c r="T19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/>
    </row>
    <row r="20" spans="1:39" s="2" customFormat="1" ht="19.95" customHeight="1" x14ac:dyDescent="0.3">
      <c r="A20" s="94">
        <f>Results_Run1!A14</f>
        <v>0</v>
      </c>
      <c r="B20" s="88">
        <f>Results_Run1!B14</f>
        <v>0</v>
      </c>
      <c r="C20" s="106">
        <f t="shared" si="1"/>
        <v>0</v>
      </c>
      <c r="D20" s="32">
        <f>Results_Run1!C14</f>
        <v>0</v>
      </c>
      <c r="E20" s="32">
        <f>Results_Run1!F14</f>
        <v>0</v>
      </c>
      <c r="F20" s="32" cm="1">
        <f t="array" ref="F20">_xlfn.IFS(E20&gt;Parameters!$C$10,0,E20&lt;=Parameters!$C$10,1)</f>
        <v>1</v>
      </c>
      <c r="G20" s="32">
        <f>Results_Run1!I14</f>
        <v>0</v>
      </c>
      <c r="H20" s="32">
        <f>Results_Run1!R14</f>
        <v>0</v>
      </c>
      <c r="I20" s="32">
        <f>Results_Run1!AA14</f>
        <v>0</v>
      </c>
      <c r="J20" s="32">
        <f>Results_Run1!AJ14</f>
        <v>0</v>
      </c>
      <c r="K20" s="36">
        <f>Results_Run1!AS14</f>
        <v>0</v>
      </c>
      <c r="L20" s="36">
        <f>Results_Run1!BB14</f>
        <v>0</v>
      </c>
      <c r="M20" s="105">
        <f>Results_Run1!L14</f>
        <v>0</v>
      </c>
      <c r="N20" s="105">
        <f>Results_Run1!U14</f>
        <v>0</v>
      </c>
      <c r="O20" s="105">
        <f>Results_Run1!AD14</f>
        <v>0</v>
      </c>
      <c r="P20" s="105">
        <f>Results_Run1!AM14</f>
        <v>0</v>
      </c>
      <c r="Q20" s="105">
        <f>Results_Run1!AV14</f>
        <v>0</v>
      </c>
      <c r="R20" s="105">
        <f>Results_Run1!BE14</f>
        <v>0</v>
      </c>
      <c r="S20" s="108">
        <f>QC_Advanced_Run1!BF14</f>
        <v>0</v>
      </c>
      <c r="T20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/>
    </row>
    <row r="21" spans="1:39" s="2" customFormat="1" ht="19.95" customHeight="1" x14ac:dyDescent="0.3">
      <c r="A21" s="94">
        <f>Results_Run1!A15</f>
        <v>0</v>
      </c>
      <c r="B21" s="88">
        <f>Results_Run1!B15</f>
        <v>0</v>
      </c>
      <c r="C21" s="106">
        <f t="shared" si="1"/>
        <v>0</v>
      </c>
      <c r="D21" s="32">
        <f>Results_Run1!C15</f>
        <v>0</v>
      </c>
      <c r="E21" s="32">
        <f>Results_Run1!F15</f>
        <v>0</v>
      </c>
      <c r="F21" s="32" cm="1">
        <f t="array" ref="F21">_xlfn.IFS(E21&gt;Parameters!$C$10,0,E21&lt;=Parameters!$C$10,1)</f>
        <v>1</v>
      </c>
      <c r="G21" s="32">
        <f>Results_Run1!I15</f>
        <v>0</v>
      </c>
      <c r="H21" s="32">
        <f>Results_Run1!R15</f>
        <v>0</v>
      </c>
      <c r="I21" s="32">
        <f>Results_Run1!AA15</f>
        <v>0</v>
      </c>
      <c r="J21" s="32">
        <f>Results_Run1!AJ15</f>
        <v>0</v>
      </c>
      <c r="K21" s="36">
        <f>Results_Run1!AS15</f>
        <v>0</v>
      </c>
      <c r="L21" s="36">
        <f>Results_Run1!BB15</f>
        <v>0</v>
      </c>
      <c r="M21" s="105">
        <f>Results_Run1!L15</f>
        <v>0</v>
      </c>
      <c r="N21" s="105">
        <f>Results_Run1!U15</f>
        <v>0</v>
      </c>
      <c r="O21" s="105">
        <f>Results_Run1!AD15</f>
        <v>0</v>
      </c>
      <c r="P21" s="105">
        <f>Results_Run1!AM15</f>
        <v>0</v>
      </c>
      <c r="Q21" s="105">
        <f>Results_Run1!AV15</f>
        <v>0</v>
      </c>
      <c r="R21" s="105">
        <f>Results_Run1!BE15</f>
        <v>0</v>
      </c>
      <c r="S21" s="108">
        <f>QC_Advanced_Run1!BF15</f>
        <v>0</v>
      </c>
      <c r="T21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/>
    </row>
    <row r="22" spans="1:39" s="2" customFormat="1" ht="19.95" customHeight="1" x14ac:dyDescent="0.3">
      <c r="A22" s="94">
        <f>Results_Run1!A16</f>
        <v>0</v>
      </c>
      <c r="B22" s="88">
        <f>Results_Run1!B16</f>
        <v>0</v>
      </c>
      <c r="C22" s="106">
        <f t="shared" si="1"/>
        <v>0</v>
      </c>
      <c r="D22" s="32">
        <f>Results_Run1!C16</f>
        <v>0</v>
      </c>
      <c r="E22" s="32">
        <f>Results_Run1!F16</f>
        <v>0</v>
      </c>
      <c r="F22" s="32" cm="1">
        <f t="array" ref="F22">_xlfn.IFS(E22&gt;Parameters!$C$10,0,E22&lt;=Parameters!$C$10,1)</f>
        <v>1</v>
      </c>
      <c r="G22" s="32">
        <f>Results_Run1!I16</f>
        <v>0</v>
      </c>
      <c r="H22" s="32">
        <f>Results_Run1!R16</f>
        <v>0</v>
      </c>
      <c r="I22" s="32">
        <f>Results_Run1!AA16</f>
        <v>0</v>
      </c>
      <c r="J22" s="32">
        <f>Results_Run1!AJ16</f>
        <v>0</v>
      </c>
      <c r="K22" s="36">
        <f>Results_Run1!AS16</f>
        <v>0</v>
      </c>
      <c r="L22" s="36">
        <f>Results_Run1!BB16</f>
        <v>0</v>
      </c>
      <c r="M22" s="105">
        <f>Results_Run1!L16</f>
        <v>0</v>
      </c>
      <c r="N22" s="105">
        <f>Results_Run1!U16</f>
        <v>0</v>
      </c>
      <c r="O22" s="105">
        <f>Results_Run1!AD16</f>
        <v>0</v>
      </c>
      <c r="P22" s="105">
        <f>Results_Run1!AM16</f>
        <v>0</v>
      </c>
      <c r="Q22" s="105">
        <f>Results_Run1!AV16</f>
        <v>0</v>
      </c>
      <c r="R22" s="105">
        <f>Results_Run1!BE16</f>
        <v>0</v>
      </c>
      <c r="S22" s="108">
        <f>QC_Advanced_Run1!BF16</f>
        <v>0</v>
      </c>
      <c r="T22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/>
    </row>
    <row r="23" spans="1:39" s="2" customFormat="1" ht="19.95" customHeight="1" x14ac:dyDescent="0.3">
      <c r="A23" s="94">
        <f>Results_Run1!A17</f>
        <v>0</v>
      </c>
      <c r="B23" s="88">
        <f>Results_Run1!B17</f>
        <v>0</v>
      </c>
      <c r="C23" s="106">
        <f t="shared" si="1"/>
        <v>0</v>
      </c>
      <c r="D23" s="32">
        <f>Results_Run1!C17</f>
        <v>0</v>
      </c>
      <c r="E23" s="32">
        <f>Results_Run1!F17</f>
        <v>0</v>
      </c>
      <c r="F23" s="32" cm="1">
        <f t="array" ref="F23">_xlfn.IFS(E23&gt;Parameters!$C$10,0,E23&lt;=Parameters!$C$10,1)</f>
        <v>1</v>
      </c>
      <c r="G23" s="32">
        <f>Results_Run1!I17</f>
        <v>0</v>
      </c>
      <c r="H23" s="32">
        <f>Results_Run1!R17</f>
        <v>0</v>
      </c>
      <c r="I23" s="32">
        <f>Results_Run1!AA17</f>
        <v>0</v>
      </c>
      <c r="J23" s="32">
        <f>Results_Run1!AJ17</f>
        <v>0</v>
      </c>
      <c r="K23" s="36">
        <f>Results_Run1!AS17</f>
        <v>0</v>
      </c>
      <c r="L23" s="36">
        <f>Results_Run1!BB17</f>
        <v>0</v>
      </c>
      <c r="M23" s="105">
        <f>Results_Run1!L17</f>
        <v>0</v>
      </c>
      <c r="N23" s="105">
        <f>Results_Run1!U17</f>
        <v>0</v>
      </c>
      <c r="O23" s="105">
        <f>Results_Run1!AD17</f>
        <v>0</v>
      </c>
      <c r="P23" s="105">
        <f>Results_Run1!AM17</f>
        <v>0</v>
      </c>
      <c r="Q23" s="105">
        <f>Results_Run1!AV17</f>
        <v>0</v>
      </c>
      <c r="R23" s="105">
        <f>Results_Run1!BE17</f>
        <v>0</v>
      </c>
      <c r="S23" s="108">
        <f>QC_Advanced_Run1!BF17</f>
        <v>0</v>
      </c>
      <c r="T23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/>
    </row>
    <row r="24" spans="1:39" s="2" customFormat="1" ht="19.95" customHeight="1" x14ac:dyDescent="0.3">
      <c r="A24" s="94">
        <f>Results_Run1!A18</f>
        <v>0</v>
      </c>
      <c r="B24" s="88">
        <f>Results_Run1!B18</f>
        <v>0</v>
      </c>
      <c r="C24" s="106">
        <f t="shared" si="1"/>
        <v>0</v>
      </c>
      <c r="D24" s="32">
        <f>Results_Run1!C18</f>
        <v>0</v>
      </c>
      <c r="E24" s="32">
        <f>Results_Run1!F18</f>
        <v>0</v>
      </c>
      <c r="F24" s="32" cm="1">
        <f t="array" ref="F24">_xlfn.IFS(E24&gt;Parameters!$C$10,0,E24&lt;=Parameters!$C$10,1)</f>
        <v>1</v>
      </c>
      <c r="G24" s="32">
        <f>Results_Run1!I18</f>
        <v>0</v>
      </c>
      <c r="H24" s="32">
        <f>Results_Run1!R18</f>
        <v>0</v>
      </c>
      <c r="I24" s="32">
        <f>Results_Run1!AA18</f>
        <v>0</v>
      </c>
      <c r="J24" s="32">
        <f>Results_Run1!AJ18</f>
        <v>0</v>
      </c>
      <c r="K24" s="36">
        <f>Results_Run1!AS18</f>
        <v>0</v>
      </c>
      <c r="L24" s="36">
        <f>Results_Run1!BB18</f>
        <v>0</v>
      </c>
      <c r="M24" s="105">
        <f>Results_Run1!L18</f>
        <v>0</v>
      </c>
      <c r="N24" s="105">
        <f>Results_Run1!U18</f>
        <v>0</v>
      </c>
      <c r="O24" s="105">
        <f>Results_Run1!AD18</f>
        <v>0</v>
      </c>
      <c r="P24" s="105">
        <f>Results_Run1!AM18</f>
        <v>0</v>
      </c>
      <c r="Q24" s="105">
        <f>Results_Run1!AV18</f>
        <v>0</v>
      </c>
      <c r="R24" s="105">
        <f>Results_Run1!BE18</f>
        <v>0</v>
      </c>
      <c r="S24" s="108">
        <f>QC_Advanced_Run1!BF18</f>
        <v>0</v>
      </c>
      <c r="T24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/>
    </row>
    <row r="25" spans="1:39" s="2" customFormat="1" ht="19.95" customHeight="1" x14ac:dyDescent="0.3">
      <c r="A25" s="94">
        <f>Results_Run1!A19</f>
        <v>0</v>
      </c>
      <c r="B25" s="88">
        <f>Results_Run1!B19</f>
        <v>0</v>
      </c>
      <c r="C25" s="106">
        <f t="shared" si="1"/>
        <v>0</v>
      </c>
      <c r="D25" s="32">
        <f>Results_Run1!C19</f>
        <v>0</v>
      </c>
      <c r="E25" s="32">
        <f>Results_Run1!F19</f>
        <v>0</v>
      </c>
      <c r="F25" s="32" cm="1">
        <f t="array" ref="F25">_xlfn.IFS(E25&gt;Parameters!$C$10,0,E25&lt;=Parameters!$C$10,1)</f>
        <v>1</v>
      </c>
      <c r="G25" s="32">
        <f>Results_Run1!I19</f>
        <v>0</v>
      </c>
      <c r="H25" s="32">
        <f>Results_Run1!R19</f>
        <v>0</v>
      </c>
      <c r="I25" s="32">
        <f>Results_Run1!AA19</f>
        <v>0</v>
      </c>
      <c r="J25" s="32">
        <f>Results_Run1!AJ19</f>
        <v>0</v>
      </c>
      <c r="K25" s="36">
        <f>Results_Run1!AS19</f>
        <v>0</v>
      </c>
      <c r="L25" s="36">
        <f>Results_Run1!BB19</f>
        <v>0</v>
      </c>
      <c r="M25" s="105">
        <f>Results_Run1!L19</f>
        <v>0</v>
      </c>
      <c r="N25" s="105">
        <f>Results_Run1!U19</f>
        <v>0</v>
      </c>
      <c r="O25" s="105">
        <f>Results_Run1!AD19</f>
        <v>0</v>
      </c>
      <c r="P25" s="105">
        <f>Results_Run1!AM19</f>
        <v>0</v>
      </c>
      <c r="Q25" s="105">
        <f>Results_Run1!AV19</f>
        <v>0</v>
      </c>
      <c r="R25" s="105">
        <f>Results_Run1!BE19</f>
        <v>0</v>
      </c>
      <c r="S25" s="108">
        <f>QC_Advanced_Run1!BF19</f>
        <v>0</v>
      </c>
      <c r="T25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/>
    </row>
    <row r="26" spans="1:39" s="2" customFormat="1" ht="19.95" customHeight="1" x14ac:dyDescent="0.3">
      <c r="A26" s="94">
        <f>Results_Run1!A20</f>
        <v>0</v>
      </c>
      <c r="B26" s="88">
        <f>Results_Run1!B20</f>
        <v>0</v>
      </c>
      <c r="C26" s="106">
        <f t="shared" si="1"/>
        <v>0</v>
      </c>
      <c r="D26" s="32">
        <f>Results_Run1!C20</f>
        <v>0</v>
      </c>
      <c r="E26" s="32">
        <f>Results_Run1!F20</f>
        <v>0</v>
      </c>
      <c r="F26" s="32" cm="1">
        <f t="array" ref="F26">_xlfn.IFS(E26&gt;Parameters!$C$10,0,E26&lt;=Parameters!$C$10,1)</f>
        <v>1</v>
      </c>
      <c r="G26" s="32">
        <f>Results_Run1!I20</f>
        <v>0</v>
      </c>
      <c r="H26" s="32">
        <f>Results_Run1!R20</f>
        <v>0</v>
      </c>
      <c r="I26" s="32">
        <f>Results_Run1!AA20</f>
        <v>0</v>
      </c>
      <c r="J26" s="32">
        <f>Results_Run1!AJ20</f>
        <v>0</v>
      </c>
      <c r="K26" s="36">
        <f>Results_Run1!AS20</f>
        <v>0</v>
      </c>
      <c r="L26" s="36">
        <f>Results_Run1!BB20</f>
        <v>0</v>
      </c>
      <c r="M26" s="105">
        <f>Results_Run1!L20</f>
        <v>0</v>
      </c>
      <c r="N26" s="105">
        <f>Results_Run1!U20</f>
        <v>0</v>
      </c>
      <c r="O26" s="105">
        <f>Results_Run1!AD20</f>
        <v>0</v>
      </c>
      <c r="P26" s="105">
        <f>Results_Run1!AM20</f>
        <v>0</v>
      </c>
      <c r="Q26" s="105">
        <f>Results_Run1!AV20</f>
        <v>0</v>
      </c>
      <c r="R26" s="105">
        <f>Results_Run1!BE20</f>
        <v>0</v>
      </c>
      <c r="S26" s="108">
        <f>QC_Advanced_Run1!BF20</f>
        <v>0</v>
      </c>
      <c r="T26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/>
    </row>
    <row r="27" spans="1:39" s="2" customFormat="1" ht="19.95" customHeight="1" x14ac:dyDescent="0.3">
      <c r="A27" s="94">
        <f>Results_Run1!A21</f>
        <v>0</v>
      </c>
      <c r="B27" s="88">
        <f>Results_Run1!B21</f>
        <v>0</v>
      </c>
      <c r="C27" s="106">
        <f t="shared" si="1"/>
        <v>0</v>
      </c>
      <c r="D27" s="32">
        <f>Results_Run1!C21</f>
        <v>0</v>
      </c>
      <c r="E27" s="32">
        <f>Results_Run1!F21</f>
        <v>0</v>
      </c>
      <c r="F27" s="32" cm="1">
        <f t="array" ref="F27">_xlfn.IFS(E27&gt;Parameters!$C$10,0,E27&lt;=Parameters!$C$10,1)</f>
        <v>1</v>
      </c>
      <c r="G27" s="32">
        <f>Results_Run1!I21</f>
        <v>0</v>
      </c>
      <c r="H27" s="32">
        <f>Results_Run1!R21</f>
        <v>0</v>
      </c>
      <c r="I27" s="32">
        <f>Results_Run1!AA21</f>
        <v>0</v>
      </c>
      <c r="J27" s="32">
        <f>Results_Run1!AJ21</f>
        <v>0</v>
      </c>
      <c r="K27" s="36">
        <f>Results_Run1!AS21</f>
        <v>0</v>
      </c>
      <c r="L27" s="36">
        <f>Results_Run1!BB21</f>
        <v>0</v>
      </c>
      <c r="M27" s="105">
        <f>Results_Run1!L21</f>
        <v>0</v>
      </c>
      <c r="N27" s="105">
        <f>Results_Run1!U21</f>
        <v>0</v>
      </c>
      <c r="O27" s="105">
        <f>Results_Run1!AD21</f>
        <v>0</v>
      </c>
      <c r="P27" s="105">
        <f>Results_Run1!AM21</f>
        <v>0</v>
      </c>
      <c r="Q27" s="105">
        <f>Results_Run1!AV21</f>
        <v>0</v>
      </c>
      <c r="R27" s="105">
        <f>Results_Run1!BE21</f>
        <v>0</v>
      </c>
      <c r="S27" s="108">
        <f>QC_Advanced_Run1!BF21</f>
        <v>0</v>
      </c>
      <c r="T27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/>
    </row>
    <row r="28" spans="1:39" s="2" customFormat="1" ht="19.95" customHeight="1" x14ac:dyDescent="0.3">
      <c r="A28" s="94">
        <f>Results_Run1!A22</f>
        <v>0</v>
      </c>
      <c r="B28" s="88">
        <f>Results_Run1!B22</f>
        <v>0</v>
      </c>
      <c r="C28" s="106">
        <f t="shared" si="1"/>
        <v>0</v>
      </c>
      <c r="D28" s="32">
        <f>Results_Run1!C22</f>
        <v>0</v>
      </c>
      <c r="E28" s="32">
        <f>Results_Run1!F22</f>
        <v>0</v>
      </c>
      <c r="F28" s="32" cm="1">
        <f t="array" ref="F28">_xlfn.IFS(E28&gt;Parameters!$C$10,0,E28&lt;=Parameters!$C$10,1)</f>
        <v>1</v>
      </c>
      <c r="G28" s="32">
        <f>Results_Run1!I22</f>
        <v>0</v>
      </c>
      <c r="H28" s="32">
        <f>Results_Run1!R22</f>
        <v>0</v>
      </c>
      <c r="I28" s="32">
        <f>Results_Run1!AA22</f>
        <v>0</v>
      </c>
      <c r="J28" s="32">
        <f>Results_Run1!AJ22</f>
        <v>0</v>
      </c>
      <c r="K28" s="36">
        <f>Results_Run1!AS22</f>
        <v>0</v>
      </c>
      <c r="L28" s="36">
        <f>Results_Run1!BB22</f>
        <v>0</v>
      </c>
      <c r="M28" s="105">
        <f>Results_Run1!L22</f>
        <v>0</v>
      </c>
      <c r="N28" s="105">
        <f>Results_Run1!U22</f>
        <v>0</v>
      </c>
      <c r="O28" s="105">
        <f>Results_Run1!AD22</f>
        <v>0</v>
      </c>
      <c r="P28" s="105">
        <f>Results_Run1!AM22</f>
        <v>0</v>
      </c>
      <c r="Q28" s="105">
        <f>Results_Run1!AV22</f>
        <v>0</v>
      </c>
      <c r="R28" s="105">
        <f>Results_Run1!BE22</f>
        <v>0</v>
      </c>
      <c r="S28" s="108">
        <f>QC_Advanced_Run1!BF22</f>
        <v>0</v>
      </c>
      <c r="T2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/>
    </row>
    <row r="29" spans="1:39" s="2" customFormat="1" ht="19.95" customHeight="1" x14ac:dyDescent="0.3">
      <c r="A29" s="94">
        <f>Results_Run1!A23</f>
        <v>0</v>
      </c>
      <c r="B29" s="88">
        <f>Results_Run1!B23</f>
        <v>0</v>
      </c>
      <c r="C29" s="106">
        <f t="shared" si="1"/>
        <v>0</v>
      </c>
      <c r="D29" s="32">
        <f>Results_Run1!C23</f>
        <v>0</v>
      </c>
      <c r="E29" s="32">
        <f>Results_Run1!F23</f>
        <v>0</v>
      </c>
      <c r="F29" s="32" cm="1">
        <f t="array" ref="F29">_xlfn.IFS(E29&gt;Parameters!$C$10,0,E29&lt;=Parameters!$C$10,1)</f>
        <v>1</v>
      </c>
      <c r="G29" s="32">
        <f>Results_Run1!I23</f>
        <v>0</v>
      </c>
      <c r="H29" s="32">
        <f>Results_Run1!R23</f>
        <v>0</v>
      </c>
      <c r="I29" s="32">
        <f>Results_Run1!AA23</f>
        <v>0</v>
      </c>
      <c r="J29" s="32">
        <f>Results_Run1!AJ23</f>
        <v>0</v>
      </c>
      <c r="K29" s="36">
        <f>Results_Run1!AS23</f>
        <v>0</v>
      </c>
      <c r="L29" s="36">
        <f>Results_Run1!BB23</f>
        <v>0</v>
      </c>
      <c r="M29" s="105">
        <f>Results_Run1!L23</f>
        <v>0</v>
      </c>
      <c r="N29" s="105">
        <f>Results_Run1!U23</f>
        <v>0</v>
      </c>
      <c r="O29" s="105">
        <f>Results_Run1!AD23</f>
        <v>0</v>
      </c>
      <c r="P29" s="105">
        <f>Results_Run1!AM23</f>
        <v>0</v>
      </c>
      <c r="Q29" s="105">
        <f>Results_Run1!AV23</f>
        <v>0</v>
      </c>
      <c r="R29" s="105">
        <f>Results_Run1!BE23</f>
        <v>0</v>
      </c>
      <c r="S29" s="108">
        <f>QC_Advanced_Run1!BF23</f>
        <v>0</v>
      </c>
      <c r="T29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/>
    </row>
    <row r="30" spans="1:39" s="2" customFormat="1" ht="19.95" customHeight="1" x14ac:dyDescent="0.3">
      <c r="A30" s="94">
        <f>Results_Run1!A24</f>
        <v>0</v>
      </c>
      <c r="B30" s="88">
        <f>Results_Run1!B24</f>
        <v>0</v>
      </c>
      <c r="C30" s="106">
        <f t="shared" si="1"/>
        <v>0</v>
      </c>
      <c r="D30" s="32">
        <f>Results_Run1!C24</f>
        <v>0</v>
      </c>
      <c r="E30" s="32">
        <f>Results_Run1!F24</f>
        <v>0</v>
      </c>
      <c r="F30" s="32" cm="1">
        <f t="array" ref="F30">_xlfn.IFS(E30&gt;Parameters!$C$10,0,E30&lt;=Parameters!$C$10,1)</f>
        <v>1</v>
      </c>
      <c r="G30" s="32">
        <f>Results_Run1!I24</f>
        <v>0</v>
      </c>
      <c r="H30" s="32">
        <f>Results_Run1!R24</f>
        <v>0</v>
      </c>
      <c r="I30" s="32">
        <f>Results_Run1!AA24</f>
        <v>0</v>
      </c>
      <c r="J30" s="32">
        <f>Results_Run1!AJ24</f>
        <v>0</v>
      </c>
      <c r="K30" s="36">
        <f>Results_Run1!AS24</f>
        <v>0</v>
      </c>
      <c r="L30" s="36">
        <f>Results_Run1!BB24</f>
        <v>0</v>
      </c>
      <c r="M30" s="105">
        <f>Results_Run1!L24</f>
        <v>0</v>
      </c>
      <c r="N30" s="105">
        <f>Results_Run1!U24</f>
        <v>0</v>
      </c>
      <c r="O30" s="105">
        <f>Results_Run1!AD24</f>
        <v>0</v>
      </c>
      <c r="P30" s="105">
        <f>Results_Run1!AM24</f>
        <v>0</v>
      </c>
      <c r="Q30" s="105">
        <f>Results_Run1!AV24</f>
        <v>0</v>
      </c>
      <c r="R30" s="105">
        <f>Results_Run1!BE24</f>
        <v>0</v>
      </c>
      <c r="S30" s="108">
        <f>QC_Advanced_Run1!BF24</f>
        <v>0</v>
      </c>
      <c r="T30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/>
    </row>
    <row r="31" spans="1:39" s="2" customFormat="1" ht="19.95" customHeight="1" x14ac:dyDescent="0.3">
      <c r="A31" s="94">
        <f>Results_Run1!A25</f>
        <v>0</v>
      </c>
      <c r="B31" s="88">
        <f>Results_Run1!B25</f>
        <v>0</v>
      </c>
      <c r="C31" s="106">
        <f t="shared" si="1"/>
        <v>0</v>
      </c>
      <c r="D31" s="32">
        <f>Results_Run1!C25</f>
        <v>0</v>
      </c>
      <c r="E31" s="32">
        <f>Results_Run1!F25</f>
        <v>0</v>
      </c>
      <c r="F31" s="32" cm="1">
        <f t="array" ref="F31">_xlfn.IFS(E31&gt;Parameters!$C$10,0,E31&lt;=Parameters!$C$10,1)</f>
        <v>1</v>
      </c>
      <c r="G31" s="32">
        <f>Results_Run1!I25</f>
        <v>0</v>
      </c>
      <c r="H31" s="32">
        <f>Results_Run1!R25</f>
        <v>0</v>
      </c>
      <c r="I31" s="32">
        <f>Results_Run1!AA25</f>
        <v>0</v>
      </c>
      <c r="J31" s="32">
        <f>Results_Run1!AJ25</f>
        <v>0</v>
      </c>
      <c r="K31" s="36">
        <f>Results_Run1!AS25</f>
        <v>0</v>
      </c>
      <c r="L31" s="36">
        <f>Results_Run1!BB25</f>
        <v>0</v>
      </c>
      <c r="M31" s="105">
        <f>Results_Run1!L25</f>
        <v>0</v>
      </c>
      <c r="N31" s="105">
        <f>Results_Run1!U25</f>
        <v>0</v>
      </c>
      <c r="O31" s="105">
        <f>Results_Run1!AD25</f>
        <v>0</v>
      </c>
      <c r="P31" s="105">
        <f>Results_Run1!AM25</f>
        <v>0</v>
      </c>
      <c r="Q31" s="105">
        <f>Results_Run1!AV25</f>
        <v>0</v>
      </c>
      <c r="R31" s="105">
        <f>Results_Run1!BE25</f>
        <v>0</v>
      </c>
      <c r="S31" s="108">
        <f>QC_Advanced_Run1!BF25</f>
        <v>0</v>
      </c>
      <c r="T31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/>
    </row>
    <row r="32" spans="1:39" s="2" customFormat="1" ht="19.95" customHeight="1" x14ac:dyDescent="0.3">
      <c r="A32" s="94">
        <f>Results_Run1!A26</f>
        <v>0</v>
      </c>
      <c r="B32" s="88">
        <f>Results_Run1!B26</f>
        <v>0</v>
      </c>
      <c r="C32" s="106">
        <f t="shared" si="1"/>
        <v>0</v>
      </c>
      <c r="D32" s="32">
        <f>Results_Run1!C26</f>
        <v>0</v>
      </c>
      <c r="E32" s="32">
        <f>Results_Run1!F26</f>
        <v>0</v>
      </c>
      <c r="F32" s="32" cm="1">
        <f t="array" ref="F32">_xlfn.IFS(E32&gt;Parameters!$C$10,0,E32&lt;=Parameters!$C$10,1)</f>
        <v>1</v>
      </c>
      <c r="G32" s="32">
        <f>Results_Run1!I26</f>
        <v>0</v>
      </c>
      <c r="H32" s="32">
        <f>Results_Run1!R26</f>
        <v>0</v>
      </c>
      <c r="I32" s="32">
        <f>Results_Run1!AA26</f>
        <v>0</v>
      </c>
      <c r="J32" s="32">
        <f>Results_Run1!AJ26</f>
        <v>0</v>
      </c>
      <c r="K32" s="36">
        <f>Results_Run1!AS26</f>
        <v>0</v>
      </c>
      <c r="L32" s="36">
        <f>Results_Run1!BB26</f>
        <v>0</v>
      </c>
      <c r="M32" s="105">
        <f>Results_Run1!L26</f>
        <v>0</v>
      </c>
      <c r="N32" s="105">
        <f>Results_Run1!U26</f>
        <v>0</v>
      </c>
      <c r="O32" s="105">
        <f>Results_Run1!AD26</f>
        <v>0</v>
      </c>
      <c r="P32" s="105">
        <f>Results_Run1!AM26</f>
        <v>0</v>
      </c>
      <c r="Q32" s="105">
        <f>Results_Run1!AV26</f>
        <v>0</v>
      </c>
      <c r="R32" s="105">
        <f>Results_Run1!BE26</f>
        <v>0</v>
      </c>
      <c r="S32" s="108">
        <f>QC_Advanced_Run1!BF26</f>
        <v>0</v>
      </c>
      <c r="T32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/>
    </row>
    <row r="33" spans="1:39" s="2" customFormat="1" ht="19.95" customHeight="1" x14ac:dyDescent="0.3">
      <c r="A33" s="94">
        <f>Results_Run1!A27</f>
        <v>0</v>
      </c>
      <c r="B33" s="88">
        <f>Results_Run1!B27</f>
        <v>0</v>
      </c>
      <c r="C33" s="106">
        <f t="shared" si="1"/>
        <v>0</v>
      </c>
      <c r="D33" s="32">
        <f>Results_Run1!C27</f>
        <v>0</v>
      </c>
      <c r="E33" s="32">
        <f>Results_Run1!F27</f>
        <v>0</v>
      </c>
      <c r="F33" s="32" cm="1">
        <f t="array" ref="F33">_xlfn.IFS(E33&gt;Parameters!$C$10,0,E33&lt;=Parameters!$C$10,1)</f>
        <v>1</v>
      </c>
      <c r="G33" s="32">
        <f>Results_Run1!I27</f>
        <v>0</v>
      </c>
      <c r="H33" s="32">
        <f>Results_Run1!R27</f>
        <v>0</v>
      </c>
      <c r="I33" s="32">
        <f>Results_Run1!AA27</f>
        <v>0</v>
      </c>
      <c r="J33" s="32">
        <f>Results_Run1!AJ27</f>
        <v>0</v>
      </c>
      <c r="K33" s="36">
        <f>Results_Run1!AS27</f>
        <v>0</v>
      </c>
      <c r="L33" s="36">
        <f>Results_Run1!BB27</f>
        <v>0</v>
      </c>
      <c r="M33" s="105">
        <f>Results_Run1!L27</f>
        <v>0</v>
      </c>
      <c r="N33" s="105">
        <f>Results_Run1!U27</f>
        <v>0</v>
      </c>
      <c r="O33" s="105">
        <f>Results_Run1!AD27</f>
        <v>0</v>
      </c>
      <c r="P33" s="105">
        <f>Results_Run1!AM27</f>
        <v>0</v>
      </c>
      <c r="Q33" s="105">
        <f>Results_Run1!AV27</f>
        <v>0</v>
      </c>
      <c r="R33" s="105">
        <f>Results_Run1!BE27</f>
        <v>0</v>
      </c>
      <c r="S33" s="108">
        <f>QC_Advanced_Run1!BF27</f>
        <v>0</v>
      </c>
      <c r="T33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/>
    </row>
    <row r="34" spans="1:39" s="2" customFormat="1" ht="19.95" customHeight="1" x14ac:dyDescent="0.3">
      <c r="A34" s="94">
        <f>Results_Run1!A28</f>
        <v>0</v>
      </c>
      <c r="B34" s="88">
        <f>Results_Run1!B28</f>
        <v>0</v>
      </c>
      <c r="C34" s="106">
        <f t="shared" si="1"/>
        <v>0</v>
      </c>
      <c r="D34" s="32">
        <f>Results_Run1!C28</f>
        <v>0</v>
      </c>
      <c r="E34" s="32">
        <f>Results_Run1!F28</f>
        <v>0</v>
      </c>
      <c r="F34" s="32" cm="1">
        <f t="array" ref="F34">_xlfn.IFS(E34&gt;Parameters!$C$10,0,E34&lt;=Parameters!$C$10,1)</f>
        <v>1</v>
      </c>
      <c r="G34" s="32">
        <f>Results_Run1!I28</f>
        <v>0</v>
      </c>
      <c r="H34" s="32">
        <f>Results_Run1!R28</f>
        <v>0</v>
      </c>
      <c r="I34" s="32">
        <f>Results_Run1!AA28</f>
        <v>0</v>
      </c>
      <c r="J34" s="32">
        <f>Results_Run1!AJ28</f>
        <v>0</v>
      </c>
      <c r="K34" s="36">
        <f>Results_Run1!AS28</f>
        <v>0</v>
      </c>
      <c r="L34" s="36">
        <f>Results_Run1!BB28</f>
        <v>0</v>
      </c>
      <c r="M34" s="105">
        <f>Results_Run1!L28</f>
        <v>0</v>
      </c>
      <c r="N34" s="105">
        <f>Results_Run1!U28</f>
        <v>0</v>
      </c>
      <c r="O34" s="105">
        <f>Results_Run1!AD28</f>
        <v>0</v>
      </c>
      <c r="P34" s="105">
        <f>Results_Run1!AM28</f>
        <v>0</v>
      </c>
      <c r="Q34" s="105">
        <f>Results_Run1!AV28</f>
        <v>0</v>
      </c>
      <c r="R34" s="105">
        <f>Results_Run1!BE28</f>
        <v>0</v>
      </c>
      <c r="S34" s="108">
        <f>QC_Advanced_Run1!BF28</f>
        <v>0</v>
      </c>
      <c r="T34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/>
    </row>
    <row r="35" spans="1:39" s="2" customFormat="1" ht="19.95" customHeight="1" x14ac:dyDescent="0.3">
      <c r="A35" s="94">
        <f>Results_Run1!A29</f>
        <v>0</v>
      </c>
      <c r="B35" s="88">
        <f>Results_Run1!B29</f>
        <v>0</v>
      </c>
      <c r="C35" s="106">
        <f t="shared" si="1"/>
        <v>0</v>
      </c>
      <c r="D35" s="32">
        <f>Results_Run1!C29</f>
        <v>0</v>
      </c>
      <c r="E35" s="32">
        <f>Results_Run1!F29</f>
        <v>0</v>
      </c>
      <c r="F35" s="32" cm="1">
        <f t="array" ref="F35">_xlfn.IFS(E35&gt;Parameters!$C$10,0,E35&lt;=Parameters!$C$10,1)</f>
        <v>1</v>
      </c>
      <c r="G35" s="32">
        <f>Results_Run1!I29</f>
        <v>0</v>
      </c>
      <c r="H35" s="32">
        <f>Results_Run1!R29</f>
        <v>0</v>
      </c>
      <c r="I35" s="32">
        <f>Results_Run1!AA29</f>
        <v>0</v>
      </c>
      <c r="J35" s="32">
        <f>Results_Run1!AJ29</f>
        <v>0</v>
      </c>
      <c r="K35" s="36">
        <f>Results_Run1!AS29</f>
        <v>0</v>
      </c>
      <c r="L35" s="36">
        <f>Results_Run1!BB29</f>
        <v>0</v>
      </c>
      <c r="M35" s="105">
        <f>Results_Run1!L29</f>
        <v>0</v>
      </c>
      <c r="N35" s="105">
        <f>Results_Run1!U29</f>
        <v>0</v>
      </c>
      <c r="O35" s="105">
        <f>Results_Run1!AD29</f>
        <v>0</v>
      </c>
      <c r="P35" s="105">
        <f>Results_Run1!AM29</f>
        <v>0</v>
      </c>
      <c r="Q35" s="105">
        <f>Results_Run1!AV29</f>
        <v>0</v>
      </c>
      <c r="R35" s="105">
        <f>Results_Run1!BE29</f>
        <v>0</v>
      </c>
      <c r="S35" s="108">
        <f>QC_Advanced_Run1!BF29</f>
        <v>0</v>
      </c>
      <c r="T35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/>
    </row>
    <row r="36" spans="1:39" s="2" customFormat="1" ht="19.95" customHeight="1" x14ac:dyDescent="0.3">
      <c r="A36" s="94">
        <f>Results_Run1!A30</f>
        <v>0</v>
      </c>
      <c r="B36" s="88">
        <f>Results_Run1!B30</f>
        <v>0</v>
      </c>
      <c r="C36" s="106">
        <f t="shared" si="1"/>
        <v>0</v>
      </c>
      <c r="D36" s="32">
        <f>Results_Run1!C30</f>
        <v>0</v>
      </c>
      <c r="E36" s="32">
        <f>Results_Run1!F30</f>
        <v>0</v>
      </c>
      <c r="F36" s="32" cm="1">
        <f t="array" ref="F36">_xlfn.IFS(E36&gt;Parameters!$C$10,0,E36&lt;=Parameters!$C$10,1)</f>
        <v>1</v>
      </c>
      <c r="G36" s="32">
        <f>Results_Run1!I30</f>
        <v>0</v>
      </c>
      <c r="H36" s="32">
        <f>Results_Run1!R30</f>
        <v>0</v>
      </c>
      <c r="I36" s="32">
        <f>Results_Run1!AA30</f>
        <v>0</v>
      </c>
      <c r="J36" s="32">
        <f>Results_Run1!AJ30</f>
        <v>0</v>
      </c>
      <c r="K36" s="36">
        <f>Results_Run1!AS30</f>
        <v>0</v>
      </c>
      <c r="L36" s="36">
        <f>Results_Run1!BB30</f>
        <v>0</v>
      </c>
      <c r="M36" s="105">
        <f>Results_Run1!L30</f>
        <v>0</v>
      </c>
      <c r="N36" s="105">
        <f>Results_Run1!U30</f>
        <v>0</v>
      </c>
      <c r="O36" s="105">
        <f>Results_Run1!AD30</f>
        <v>0</v>
      </c>
      <c r="P36" s="105">
        <f>Results_Run1!AM30</f>
        <v>0</v>
      </c>
      <c r="Q36" s="105">
        <f>Results_Run1!AV30</f>
        <v>0</v>
      </c>
      <c r="R36" s="105">
        <f>Results_Run1!BE30</f>
        <v>0</v>
      </c>
      <c r="S36" s="108">
        <f>QC_Advanced_Run1!BF30</f>
        <v>0</v>
      </c>
      <c r="T36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/>
    </row>
    <row r="37" spans="1:39" s="2" customFormat="1" ht="19.95" customHeight="1" x14ac:dyDescent="0.3">
      <c r="A37" s="94">
        <f>Results_Run1!A31</f>
        <v>0</v>
      </c>
      <c r="B37" s="88">
        <f>Results_Run1!B31</f>
        <v>0</v>
      </c>
      <c r="C37" s="106">
        <f t="shared" si="1"/>
        <v>0</v>
      </c>
      <c r="D37" s="32">
        <f>Results_Run1!C31</f>
        <v>0</v>
      </c>
      <c r="E37" s="32">
        <f>Results_Run1!F31</f>
        <v>0</v>
      </c>
      <c r="F37" s="32" cm="1">
        <f t="array" ref="F37">_xlfn.IFS(E37&gt;Parameters!$C$10,0,E37&lt;=Parameters!$C$10,1)</f>
        <v>1</v>
      </c>
      <c r="G37" s="32">
        <f>Results_Run1!I31</f>
        <v>0</v>
      </c>
      <c r="H37" s="32">
        <f>Results_Run1!R31</f>
        <v>0</v>
      </c>
      <c r="I37" s="32">
        <f>Results_Run1!AA31</f>
        <v>0</v>
      </c>
      <c r="J37" s="32">
        <f>Results_Run1!AJ31</f>
        <v>0</v>
      </c>
      <c r="K37" s="36">
        <f>Results_Run1!AS31</f>
        <v>0</v>
      </c>
      <c r="L37" s="36">
        <f>Results_Run1!BB31</f>
        <v>0</v>
      </c>
      <c r="M37" s="105">
        <f>Results_Run1!L31</f>
        <v>0</v>
      </c>
      <c r="N37" s="105">
        <f>Results_Run1!U31</f>
        <v>0</v>
      </c>
      <c r="O37" s="105">
        <f>Results_Run1!AD31</f>
        <v>0</v>
      </c>
      <c r="P37" s="105">
        <f>Results_Run1!AM31</f>
        <v>0</v>
      </c>
      <c r="Q37" s="105">
        <f>Results_Run1!AV31</f>
        <v>0</v>
      </c>
      <c r="R37" s="105">
        <f>Results_Run1!BE31</f>
        <v>0</v>
      </c>
      <c r="S37" s="108">
        <f>QC_Advanced_Run1!BF31</f>
        <v>0</v>
      </c>
      <c r="T37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/>
    </row>
    <row r="38" spans="1:39" s="2" customFormat="1" ht="19.95" customHeight="1" x14ac:dyDescent="0.3">
      <c r="A38" s="94">
        <f>Results_Run1!A32</f>
        <v>0</v>
      </c>
      <c r="B38" s="88">
        <f>Results_Run1!B32</f>
        <v>0</v>
      </c>
      <c r="C38" s="106">
        <f t="shared" si="1"/>
        <v>0</v>
      </c>
      <c r="D38" s="32">
        <f>Results_Run1!C32</f>
        <v>0</v>
      </c>
      <c r="E38" s="32">
        <f>Results_Run1!F32</f>
        <v>0</v>
      </c>
      <c r="F38" s="32" cm="1">
        <f t="array" ref="F38">_xlfn.IFS(E38&gt;Parameters!$C$10,0,E38&lt;=Parameters!$C$10,1)</f>
        <v>1</v>
      </c>
      <c r="G38" s="32">
        <f>Results_Run1!I32</f>
        <v>0</v>
      </c>
      <c r="H38" s="32">
        <f>Results_Run1!R32</f>
        <v>0</v>
      </c>
      <c r="I38" s="32">
        <f>Results_Run1!AA32</f>
        <v>0</v>
      </c>
      <c r="J38" s="32">
        <f>Results_Run1!AJ32</f>
        <v>0</v>
      </c>
      <c r="K38" s="36">
        <f>Results_Run1!AS32</f>
        <v>0</v>
      </c>
      <c r="L38" s="36">
        <f>Results_Run1!BB32</f>
        <v>0</v>
      </c>
      <c r="M38" s="105">
        <f>Results_Run1!L32</f>
        <v>0</v>
      </c>
      <c r="N38" s="105">
        <f>Results_Run1!U32</f>
        <v>0</v>
      </c>
      <c r="O38" s="105">
        <f>Results_Run1!AD32</f>
        <v>0</v>
      </c>
      <c r="P38" s="105">
        <f>Results_Run1!AM32</f>
        <v>0</v>
      </c>
      <c r="Q38" s="105">
        <f>Results_Run1!AV32</f>
        <v>0</v>
      </c>
      <c r="R38" s="105">
        <f>Results_Run1!BE32</f>
        <v>0</v>
      </c>
      <c r="S38" s="108">
        <f>QC_Advanced_Run1!BF32</f>
        <v>0</v>
      </c>
      <c r="T3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/>
    </row>
    <row r="39" spans="1:39" s="2" customFormat="1" ht="19.95" customHeight="1" x14ac:dyDescent="0.3">
      <c r="A39" s="94">
        <f>Results_Run1!A33</f>
        <v>0</v>
      </c>
      <c r="B39" s="88">
        <f>Results_Run1!B33</f>
        <v>0</v>
      </c>
      <c r="C39" s="106">
        <f t="shared" si="1"/>
        <v>0</v>
      </c>
      <c r="D39" s="32">
        <f>Results_Run1!C33</f>
        <v>0</v>
      </c>
      <c r="E39" s="32">
        <f>Results_Run1!F33</f>
        <v>0</v>
      </c>
      <c r="F39" s="32" cm="1">
        <f t="array" ref="F39">_xlfn.IFS(E39&gt;Parameters!$C$10,0,E39&lt;=Parameters!$C$10,1)</f>
        <v>1</v>
      </c>
      <c r="G39" s="32">
        <f>Results_Run1!I33</f>
        <v>0</v>
      </c>
      <c r="H39" s="32">
        <f>Results_Run1!R33</f>
        <v>0</v>
      </c>
      <c r="I39" s="32">
        <f>Results_Run1!AA33</f>
        <v>0</v>
      </c>
      <c r="J39" s="32">
        <f>Results_Run1!AJ33</f>
        <v>0</v>
      </c>
      <c r="K39" s="36">
        <f>Results_Run1!AS33</f>
        <v>0</v>
      </c>
      <c r="L39" s="36">
        <f>Results_Run1!BB33</f>
        <v>0</v>
      </c>
      <c r="M39" s="105">
        <f>Results_Run1!L33</f>
        <v>0</v>
      </c>
      <c r="N39" s="105">
        <f>Results_Run1!U33</f>
        <v>0</v>
      </c>
      <c r="O39" s="105">
        <f>Results_Run1!AD33</f>
        <v>0</v>
      </c>
      <c r="P39" s="105">
        <f>Results_Run1!AM33</f>
        <v>0</v>
      </c>
      <c r="Q39" s="105">
        <f>Results_Run1!AV33</f>
        <v>0</v>
      </c>
      <c r="R39" s="105">
        <f>Results_Run1!BE33</f>
        <v>0</v>
      </c>
      <c r="S39" s="108">
        <f>QC_Advanced_Run1!BF33</f>
        <v>0</v>
      </c>
      <c r="T39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/>
    </row>
    <row r="40" spans="1:39" s="2" customFormat="1" ht="19.95" customHeight="1" x14ac:dyDescent="0.3">
      <c r="A40" s="94">
        <f>Results_Run1!A34</f>
        <v>0</v>
      </c>
      <c r="B40" s="88">
        <f>Results_Run1!B34</f>
        <v>0</v>
      </c>
      <c r="C40" s="106">
        <f t="shared" si="1"/>
        <v>0</v>
      </c>
      <c r="D40" s="32">
        <f>Results_Run1!C34</f>
        <v>0</v>
      </c>
      <c r="E40" s="32">
        <f>Results_Run1!F34</f>
        <v>0</v>
      </c>
      <c r="F40" s="32" cm="1">
        <f t="array" ref="F40">_xlfn.IFS(E40&gt;Parameters!$C$10,0,E40&lt;=Parameters!$C$10,1)</f>
        <v>1</v>
      </c>
      <c r="G40" s="32">
        <f>Results_Run1!I34</f>
        <v>0</v>
      </c>
      <c r="H40" s="32">
        <f>Results_Run1!R34</f>
        <v>0</v>
      </c>
      <c r="I40" s="32">
        <f>Results_Run1!AA34</f>
        <v>0</v>
      </c>
      <c r="J40" s="32">
        <f>Results_Run1!AJ34</f>
        <v>0</v>
      </c>
      <c r="K40" s="36">
        <f>Results_Run1!AS34</f>
        <v>0</v>
      </c>
      <c r="L40" s="36">
        <f>Results_Run1!BB34</f>
        <v>0</v>
      </c>
      <c r="M40" s="105">
        <f>Results_Run1!L34</f>
        <v>0</v>
      </c>
      <c r="N40" s="105">
        <f>Results_Run1!U34</f>
        <v>0</v>
      </c>
      <c r="O40" s="105">
        <f>Results_Run1!AD34</f>
        <v>0</v>
      </c>
      <c r="P40" s="105">
        <f>Results_Run1!AM34</f>
        <v>0</v>
      </c>
      <c r="Q40" s="105">
        <f>Results_Run1!AV34</f>
        <v>0</v>
      </c>
      <c r="R40" s="105">
        <f>Results_Run1!BE34</f>
        <v>0</v>
      </c>
      <c r="S40" s="108">
        <f>QC_Advanced_Run1!BF34</f>
        <v>0</v>
      </c>
      <c r="T40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/>
    </row>
    <row r="41" spans="1:39" ht="19.95" customHeight="1" x14ac:dyDescent="0.3">
      <c r="A41" s="94">
        <f>Results_Run1!A35</f>
        <v>0</v>
      </c>
      <c r="B41" s="88">
        <f>Results_Run1!B35</f>
        <v>0</v>
      </c>
      <c r="C41" s="106">
        <f t="shared" si="1"/>
        <v>0</v>
      </c>
      <c r="D41" s="32">
        <f>Results_Run1!C35</f>
        <v>0</v>
      </c>
      <c r="E41" s="32">
        <f>Results_Run1!F35</f>
        <v>0</v>
      </c>
      <c r="F41" s="32" cm="1">
        <f t="array" ref="F41">_xlfn.IFS(E41&gt;Parameters!$C$10,0,E41&lt;=Parameters!$C$10,1)</f>
        <v>1</v>
      </c>
      <c r="G41" s="32">
        <f>Results_Run1!I35</f>
        <v>0</v>
      </c>
      <c r="H41" s="32">
        <f>Results_Run1!R35</f>
        <v>0</v>
      </c>
      <c r="I41" s="32">
        <f>Results_Run1!AA35</f>
        <v>0</v>
      </c>
      <c r="J41" s="32">
        <f>Results_Run1!AJ35</f>
        <v>0</v>
      </c>
      <c r="K41" s="36">
        <f>Results_Run1!AS35</f>
        <v>0</v>
      </c>
      <c r="L41" s="36">
        <f>Results_Run1!BB35</f>
        <v>0</v>
      </c>
      <c r="M41" s="105">
        <f>Results_Run1!L35</f>
        <v>0</v>
      </c>
      <c r="N41" s="105">
        <f>Results_Run1!U35</f>
        <v>0</v>
      </c>
      <c r="O41" s="105">
        <f>Results_Run1!AD35</f>
        <v>0</v>
      </c>
      <c r="P41" s="105">
        <f>Results_Run1!AM35</f>
        <v>0</v>
      </c>
      <c r="Q41" s="105">
        <f>Results_Run1!AV35</f>
        <v>0</v>
      </c>
      <c r="R41" s="105">
        <f>Results_Run1!BE35</f>
        <v>0</v>
      </c>
      <c r="S41" s="108">
        <f>QC_Advanced_Run1!BF35</f>
        <v>0</v>
      </c>
      <c r="T41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</row>
    <row r="42" spans="1:39" ht="19.95" customHeight="1" x14ac:dyDescent="0.3">
      <c r="A42" s="94">
        <f>Results_Run1!A36</f>
        <v>0</v>
      </c>
      <c r="B42" s="88">
        <f>Results_Run1!B36</f>
        <v>0</v>
      </c>
      <c r="C42" s="106">
        <f t="shared" si="1"/>
        <v>0</v>
      </c>
      <c r="D42" s="32">
        <f>Results_Run1!C36</f>
        <v>0</v>
      </c>
      <c r="E42" s="32">
        <f>Results_Run1!F36</f>
        <v>0</v>
      </c>
      <c r="F42" s="32" cm="1">
        <f t="array" ref="F42">_xlfn.IFS(E42&gt;Parameters!$C$10,0,E42&lt;=Parameters!$C$10,1)</f>
        <v>1</v>
      </c>
      <c r="G42" s="32">
        <f>Results_Run1!I36</f>
        <v>0</v>
      </c>
      <c r="H42" s="32">
        <f>Results_Run1!R36</f>
        <v>0</v>
      </c>
      <c r="I42" s="32">
        <f>Results_Run1!AA36</f>
        <v>0</v>
      </c>
      <c r="J42" s="32">
        <f>Results_Run1!AJ36</f>
        <v>0</v>
      </c>
      <c r="K42" s="36">
        <f>Results_Run1!AS36</f>
        <v>0</v>
      </c>
      <c r="L42" s="36">
        <f>Results_Run1!BB36</f>
        <v>0</v>
      </c>
      <c r="M42" s="105">
        <f>Results_Run1!L36</f>
        <v>0</v>
      </c>
      <c r="N42" s="105">
        <f>Results_Run1!U36</f>
        <v>0</v>
      </c>
      <c r="O42" s="105">
        <f>Results_Run1!AD36</f>
        <v>0</v>
      </c>
      <c r="P42" s="105">
        <f>Results_Run1!AM36</f>
        <v>0</v>
      </c>
      <c r="Q42" s="105">
        <f>Results_Run1!AV36</f>
        <v>0</v>
      </c>
      <c r="R42" s="105">
        <f>Results_Run1!BE36</f>
        <v>0</v>
      </c>
      <c r="S42" s="108">
        <f>QC_Advanced_Run1!BF36</f>
        <v>0</v>
      </c>
      <c r="T42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</row>
    <row r="43" spans="1:39" ht="19.95" customHeight="1" x14ac:dyDescent="0.3">
      <c r="A43" s="94">
        <f>Results_Run1!A37</f>
        <v>0</v>
      </c>
      <c r="B43" s="88">
        <f>Results_Run1!B37</f>
        <v>0</v>
      </c>
      <c r="C43" s="106">
        <f t="shared" si="1"/>
        <v>0</v>
      </c>
      <c r="D43" s="32">
        <f>Results_Run1!C37</f>
        <v>0</v>
      </c>
      <c r="E43" s="32">
        <f>Results_Run1!F37</f>
        <v>0</v>
      </c>
      <c r="F43" s="32" cm="1">
        <f t="array" ref="F43">_xlfn.IFS(E43&gt;Parameters!$C$10,0,E43&lt;=Parameters!$C$10,1)</f>
        <v>1</v>
      </c>
      <c r="G43" s="32">
        <f>Results_Run1!I37</f>
        <v>0</v>
      </c>
      <c r="H43" s="32">
        <f>Results_Run1!R37</f>
        <v>0</v>
      </c>
      <c r="I43" s="32">
        <f>Results_Run1!AA37</f>
        <v>0</v>
      </c>
      <c r="J43" s="32">
        <f>Results_Run1!AJ37</f>
        <v>0</v>
      </c>
      <c r="K43" s="36">
        <f>Results_Run1!AS37</f>
        <v>0</v>
      </c>
      <c r="L43" s="36">
        <f>Results_Run1!BB37</f>
        <v>0</v>
      </c>
      <c r="M43" s="105">
        <f>Results_Run1!L37</f>
        <v>0</v>
      </c>
      <c r="N43" s="105">
        <f>Results_Run1!U37</f>
        <v>0</v>
      </c>
      <c r="O43" s="105">
        <f>Results_Run1!AD37</f>
        <v>0</v>
      </c>
      <c r="P43" s="105">
        <f>Results_Run1!AM37</f>
        <v>0</v>
      </c>
      <c r="Q43" s="105">
        <f>Results_Run1!AV37</f>
        <v>0</v>
      </c>
      <c r="R43" s="105">
        <f>Results_Run1!BE37</f>
        <v>0</v>
      </c>
      <c r="S43" s="108">
        <f>QC_Advanced_Run1!BF37</f>
        <v>0</v>
      </c>
      <c r="T43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</row>
    <row r="44" spans="1:39" ht="19.95" customHeight="1" x14ac:dyDescent="0.3">
      <c r="A44" s="94">
        <f>Results_Run1!A38</f>
        <v>0</v>
      </c>
      <c r="B44" s="88">
        <f>Results_Run1!B38</f>
        <v>0</v>
      </c>
      <c r="C44" s="106">
        <f t="shared" si="1"/>
        <v>0</v>
      </c>
      <c r="D44" s="32">
        <f>Results_Run1!C38</f>
        <v>0</v>
      </c>
      <c r="E44" s="32">
        <f>Results_Run1!F38</f>
        <v>0</v>
      </c>
      <c r="F44" s="32" cm="1">
        <f t="array" ref="F44">_xlfn.IFS(E44&gt;Parameters!$C$10,0,E44&lt;=Parameters!$C$10,1)</f>
        <v>1</v>
      </c>
      <c r="G44" s="32">
        <f>Results_Run1!I38</f>
        <v>0</v>
      </c>
      <c r="H44" s="32">
        <f>Results_Run1!R38</f>
        <v>0</v>
      </c>
      <c r="I44" s="32">
        <f>Results_Run1!AA38</f>
        <v>0</v>
      </c>
      <c r="J44" s="32">
        <f>Results_Run1!AJ38</f>
        <v>0</v>
      </c>
      <c r="K44" s="36">
        <f>Results_Run1!AS38</f>
        <v>0</v>
      </c>
      <c r="L44" s="36">
        <f>Results_Run1!BB38</f>
        <v>0</v>
      </c>
      <c r="M44" s="105">
        <f>Results_Run1!L38</f>
        <v>0</v>
      </c>
      <c r="N44" s="105">
        <f>Results_Run1!U38</f>
        <v>0</v>
      </c>
      <c r="O44" s="105">
        <f>Results_Run1!AD38</f>
        <v>0</v>
      </c>
      <c r="P44" s="105">
        <f>Results_Run1!AM38</f>
        <v>0</v>
      </c>
      <c r="Q44" s="105">
        <f>Results_Run1!AV38</f>
        <v>0</v>
      </c>
      <c r="R44" s="105">
        <f>Results_Run1!BE38</f>
        <v>0</v>
      </c>
      <c r="S44" s="108">
        <f>QC_Advanced_Run1!BF38</f>
        <v>0</v>
      </c>
      <c r="T44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</row>
    <row r="45" spans="1:39" ht="19.95" customHeight="1" x14ac:dyDescent="0.3">
      <c r="A45" s="94">
        <f>Results_Run1!A39</f>
        <v>0</v>
      </c>
      <c r="B45" s="88">
        <f>Results_Run1!B39</f>
        <v>0</v>
      </c>
      <c r="C45" s="106">
        <f t="shared" si="1"/>
        <v>0</v>
      </c>
      <c r="D45" s="32">
        <f>Results_Run1!C39</f>
        <v>0</v>
      </c>
      <c r="E45" s="32">
        <f>Results_Run1!F39</f>
        <v>0</v>
      </c>
      <c r="F45" s="32" cm="1">
        <f t="array" ref="F45">_xlfn.IFS(E45&gt;Parameters!$C$10,0,E45&lt;=Parameters!$C$10,1)</f>
        <v>1</v>
      </c>
      <c r="G45" s="32">
        <f>Results_Run1!I39</f>
        <v>0</v>
      </c>
      <c r="H45" s="32">
        <f>Results_Run1!R39</f>
        <v>0</v>
      </c>
      <c r="I45" s="32">
        <f>Results_Run1!AA39</f>
        <v>0</v>
      </c>
      <c r="J45" s="32">
        <f>Results_Run1!AJ39</f>
        <v>0</v>
      </c>
      <c r="K45" s="36">
        <f>Results_Run1!AS39</f>
        <v>0</v>
      </c>
      <c r="L45" s="36">
        <f>Results_Run1!BB39</f>
        <v>0</v>
      </c>
      <c r="M45" s="105">
        <f>Results_Run1!L39</f>
        <v>0</v>
      </c>
      <c r="N45" s="105">
        <f>Results_Run1!U39</f>
        <v>0</v>
      </c>
      <c r="O45" s="105">
        <f>Results_Run1!AD39</f>
        <v>0</v>
      </c>
      <c r="P45" s="105">
        <f>Results_Run1!AM39</f>
        <v>0</v>
      </c>
      <c r="Q45" s="105">
        <f>Results_Run1!AV39</f>
        <v>0</v>
      </c>
      <c r="R45" s="105">
        <f>Results_Run1!BE39</f>
        <v>0</v>
      </c>
      <c r="S45" s="108">
        <f>QC_Advanced_Run1!BF39</f>
        <v>0</v>
      </c>
      <c r="T45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</row>
    <row r="46" spans="1:39" ht="19.95" customHeight="1" x14ac:dyDescent="0.3">
      <c r="A46" s="94">
        <f>Results_Run1!A40</f>
        <v>0</v>
      </c>
      <c r="B46" s="88">
        <f>Results_Run1!B40</f>
        <v>0</v>
      </c>
      <c r="C46" s="106">
        <f t="shared" si="1"/>
        <v>0</v>
      </c>
      <c r="D46" s="32">
        <f>Results_Run1!C40</f>
        <v>0</v>
      </c>
      <c r="E46" s="32">
        <f>Results_Run1!F40</f>
        <v>0</v>
      </c>
      <c r="F46" s="32" cm="1">
        <f t="array" ref="F46">_xlfn.IFS(E46&gt;Parameters!$C$10,0,E46&lt;=Parameters!$C$10,1)</f>
        <v>1</v>
      </c>
      <c r="G46" s="32">
        <f>Results_Run1!I40</f>
        <v>0</v>
      </c>
      <c r="H46" s="32">
        <f>Results_Run1!R40</f>
        <v>0</v>
      </c>
      <c r="I46" s="32">
        <f>Results_Run1!AA40</f>
        <v>0</v>
      </c>
      <c r="J46" s="32">
        <f>Results_Run1!AJ40</f>
        <v>0</v>
      </c>
      <c r="K46" s="36">
        <f>Results_Run1!AS40</f>
        <v>0</v>
      </c>
      <c r="L46" s="36">
        <f>Results_Run1!BB40</f>
        <v>0</v>
      </c>
      <c r="M46" s="105">
        <f>Results_Run1!L40</f>
        <v>0</v>
      </c>
      <c r="N46" s="105">
        <f>Results_Run1!U40</f>
        <v>0</v>
      </c>
      <c r="O46" s="105">
        <f>Results_Run1!AD40</f>
        <v>0</v>
      </c>
      <c r="P46" s="105">
        <f>Results_Run1!AM40</f>
        <v>0</v>
      </c>
      <c r="Q46" s="105">
        <f>Results_Run1!AV40</f>
        <v>0</v>
      </c>
      <c r="R46" s="105">
        <f>Results_Run1!BE40</f>
        <v>0</v>
      </c>
      <c r="S46" s="108">
        <f>QC_Advanced_Run1!BF40</f>
        <v>0</v>
      </c>
      <c r="T46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</row>
    <row r="47" spans="1:39" ht="19.95" customHeight="1" x14ac:dyDescent="0.3">
      <c r="A47" s="94">
        <f>Results_Run1!A41</f>
        <v>0</v>
      </c>
      <c r="B47" s="88">
        <f>Results_Run1!B41</f>
        <v>0</v>
      </c>
      <c r="C47" s="106">
        <f t="shared" si="1"/>
        <v>0</v>
      </c>
      <c r="D47" s="32">
        <f>Results_Run1!C41</f>
        <v>0</v>
      </c>
      <c r="E47" s="32">
        <f>Results_Run1!F41</f>
        <v>0</v>
      </c>
      <c r="F47" s="32" cm="1">
        <f t="array" ref="F47">_xlfn.IFS(E47&gt;Parameters!$C$10,0,E47&lt;=Parameters!$C$10,1)</f>
        <v>1</v>
      </c>
      <c r="G47" s="32">
        <f>Results_Run1!I41</f>
        <v>0</v>
      </c>
      <c r="H47" s="32">
        <f>Results_Run1!R41</f>
        <v>0</v>
      </c>
      <c r="I47" s="32">
        <f>Results_Run1!AA41</f>
        <v>0</v>
      </c>
      <c r="J47" s="32">
        <f>Results_Run1!AJ41</f>
        <v>0</v>
      </c>
      <c r="K47" s="36">
        <f>Results_Run1!AS41</f>
        <v>0</v>
      </c>
      <c r="L47" s="36">
        <f>Results_Run1!BB41</f>
        <v>0</v>
      </c>
      <c r="M47" s="105">
        <f>Results_Run1!L41</f>
        <v>0</v>
      </c>
      <c r="N47" s="105">
        <f>Results_Run1!U41</f>
        <v>0</v>
      </c>
      <c r="O47" s="105">
        <f>Results_Run1!AD41</f>
        <v>0</v>
      </c>
      <c r="P47" s="105">
        <f>Results_Run1!AM41</f>
        <v>0</v>
      </c>
      <c r="Q47" s="105">
        <f>Results_Run1!AV41</f>
        <v>0</v>
      </c>
      <c r="R47" s="105">
        <f>Results_Run1!BE41</f>
        <v>0</v>
      </c>
      <c r="S47" s="108">
        <f>QC_Advanced_Run1!BF41</f>
        <v>0</v>
      </c>
      <c r="T47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</row>
    <row r="48" spans="1:39" ht="19.95" customHeight="1" x14ac:dyDescent="0.3">
      <c r="A48" s="94">
        <f>Results_Run1!A42</f>
        <v>0</v>
      </c>
      <c r="B48" s="88">
        <f>Results_Run1!B42</f>
        <v>0</v>
      </c>
      <c r="C48" s="106">
        <f t="shared" si="1"/>
        <v>0</v>
      </c>
      <c r="D48" s="32">
        <f>Results_Run1!C42</f>
        <v>0</v>
      </c>
      <c r="E48" s="32">
        <f>Results_Run1!F42</f>
        <v>0</v>
      </c>
      <c r="F48" s="32" cm="1">
        <f t="array" ref="F48">_xlfn.IFS(E48&gt;Parameters!$C$10,0,E48&lt;=Parameters!$C$10,1)</f>
        <v>1</v>
      </c>
      <c r="G48" s="32">
        <f>Results_Run1!I42</f>
        <v>0</v>
      </c>
      <c r="H48" s="32">
        <f>Results_Run1!R42</f>
        <v>0</v>
      </c>
      <c r="I48" s="32">
        <f>Results_Run1!AA42</f>
        <v>0</v>
      </c>
      <c r="J48" s="32">
        <f>Results_Run1!AJ42</f>
        <v>0</v>
      </c>
      <c r="K48" s="36">
        <f>Results_Run1!AS42</f>
        <v>0</v>
      </c>
      <c r="L48" s="36">
        <f>Results_Run1!BB42</f>
        <v>0</v>
      </c>
      <c r="M48" s="105">
        <f>Results_Run1!L42</f>
        <v>0</v>
      </c>
      <c r="N48" s="105">
        <f>Results_Run1!U42</f>
        <v>0</v>
      </c>
      <c r="O48" s="105">
        <f>Results_Run1!AD42</f>
        <v>0</v>
      </c>
      <c r="P48" s="105">
        <f>Results_Run1!AM42</f>
        <v>0</v>
      </c>
      <c r="Q48" s="105">
        <f>Results_Run1!AV42</f>
        <v>0</v>
      </c>
      <c r="R48" s="105">
        <f>Results_Run1!BE42</f>
        <v>0</v>
      </c>
      <c r="S48" s="108">
        <f>QC_Advanced_Run1!BF42</f>
        <v>0</v>
      </c>
      <c r="T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</row>
    <row r="49" spans="1:38" ht="19.95" customHeight="1" x14ac:dyDescent="0.3">
      <c r="A49" s="94">
        <f>Results_Run1!A43</f>
        <v>0</v>
      </c>
      <c r="B49" s="88">
        <f>Results_Run1!B43</f>
        <v>0</v>
      </c>
      <c r="C49" s="106">
        <f t="shared" si="1"/>
        <v>0</v>
      </c>
      <c r="D49" s="32">
        <f>Results_Run1!C43</f>
        <v>0</v>
      </c>
      <c r="E49" s="32">
        <f>Results_Run1!F43</f>
        <v>0</v>
      </c>
      <c r="F49" s="32" cm="1">
        <f t="array" ref="F49">_xlfn.IFS(E49&gt;Parameters!$C$10,0,E49&lt;=Parameters!$C$10,1)</f>
        <v>1</v>
      </c>
      <c r="G49" s="32">
        <f>Results_Run1!I43</f>
        <v>0</v>
      </c>
      <c r="H49" s="32">
        <f>Results_Run1!R43</f>
        <v>0</v>
      </c>
      <c r="I49" s="32">
        <f>Results_Run1!AA43</f>
        <v>0</v>
      </c>
      <c r="J49" s="32">
        <f>Results_Run1!AJ43</f>
        <v>0</v>
      </c>
      <c r="K49" s="36">
        <f>Results_Run1!AS43</f>
        <v>0</v>
      </c>
      <c r="L49" s="36">
        <f>Results_Run1!BB43</f>
        <v>0</v>
      </c>
      <c r="M49" s="105">
        <f>Results_Run1!L43</f>
        <v>0</v>
      </c>
      <c r="N49" s="105">
        <f>Results_Run1!U43</f>
        <v>0</v>
      </c>
      <c r="O49" s="105">
        <f>Results_Run1!AD43</f>
        <v>0</v>
      </c>
      <c r="P49" s="105">
        <f>Results_Run1!AM43</f>
        <v>0</v>
      </c>
      <c r="Q49" s="105">
        <f>Results_Run1!AV43</f>
        <v>0</v>
      </c>
      <c r="R49" s="105">
        <f>Results_Run1!BE43</f>
        <v>0</v>
      </c>
      <c r="S49" s="108">
        <f>QC_Advanced_Run1!BF43</f>
        <v>0</v>
      </c>
      <c r="T49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</row>
    <row r="50" spans="1:38" ht="19.95" customHeight="1" x14ac:dyDescent="0.3">
      <c r="A50" s="94">
        <f>Results_Run1!A44</f>
        <v>0</v>
      </c>
      <c r="B50" s="88">
        <f>Results_Run1!B44</f>
        <v>0</v>
      </c>
      <c r="C50" s="106">
        <f t="shared" si="1"/>
        <v>0</v>
      </c>
      <c r="D50" s="32">
        <f>Results_Run1!C44</f>
        <v>0</v>
      </c>
      <c r="E50" s="32">
        <f>Results_Run1!F44</f>
        <v>0</v>
      </c>
      <c r="F50" s="32" cm="1">
        <f t="array" ref="F50">_xlfn.IFS(E50&gt;Parameters!$C$10,0,E50&lt;=Parameters!$C$10,1)</f>
        <v>1</v>
      </c>
      <c r="G50" s="32">
        <f>Results_Run1!I44</f>
        <v>0</v>
      </c>
      <c r="H50" s="32">
        <f>Results_Run1!R44</f>
        <v>0</v>
      </c>
      <c r="I50" s="32">
        <f>Results_Run1!AA44</f>
        <v>0</v>
      </c>
      <c r="J50" s="32">
        <f>Results_Run1!AJ44</f>
        <v>0</v>
      </c>
      <c r="K50" s="36">
        <f>Results_Run1!AS44</f>
        <v>0</v>
      </c>
      <c r="L50" s="36">
        <f>Results_Run1!BB44</f>
        <v>0</v>
      </c>
      <c r="M50" s="105">
        <f>Results_Run1!L44</f>
        <v>0</v>
      </c>
      <c r="N50" s="105">
        <f>Results_Run1!U44</f>
        <v>0</v>
      </c>
      <c r="O50" s="105">
        <f>Results_Run1!AD44</f>
        <v>0</v>
      </c>
      <c r="P50" s="105">
        <f>Results_Run1!AM44</f>
        <v>0</v>
      </c>
      <c r="Q50" s="105">
        <f>Results_Run1!AV44</f>
        <v>0</v>
      </c>
      <c r="R50" s="105">
        <f>Results_Run1!BE44</f>
        <v>0</v>
      </c>
      <c r="S50" s="108">
        <f>QC_Advanced_Run1!BF44</f>
        <v>0</v>
      </c>
      <c r="T50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</row>
    <row r="51" spans="1:38" ht="19.95" customHeight="1" x14ac:dyDescent="0.3">
      <c r="A51" s="94">
        <f>Results_Run1!A45</f>
        <v>0</v>
      </c>
      <c r="B51" s="88">
        <f>Results_Run1!B45</f>
        <v>0</v>
      </c>
      <c r="C51" s="106">
        <f t="shared" si="1"/>
        <v>0</v>
      </c>
      <c r="D51" s="32">
        <f>Results_Run1!C45</f>
        <v>0</v>
      </c>
      <c r="E51" s="32">
        <f>Results_Run1!F45</f>
        <v>0</v>
      </c>
      <c r="F51" s="32" cm="1">
        <f t="array" ref="F51">_xlfn.IFS(E51&gt;Parameters!$C$10,0,E51&lt;=Parameters!$C$10,1)</f>
        <v>1</v>
      </c>
      <c r="G51" s="32">
        <f>Results_Run1!I45</f>
        <v>0</v>
      </c>
      <c r="H51" s="32">
        <f>Results_Run1!R45</f>
        <v>0</v>
      </c>
      <c r="I51" s="32">
        <f>Results_Run1!AA45</f>
        <v>0</v>
      </c>
      <c r="J51" s="32">
        <f>Results_Run1!AJ45</f>
        <v>0</v>
      </c>
      <c r="K51" s="36">
        <f>Results_Run1!AS45</f>
        <v>0</v>
      </c>
      <c r="L51" s="36">
        <f>Results_Run1!BB45</f>
        <v>0</v>
      </c>
      <c r="M51" s="105">
        <f>Results_Run1!L45</f>
        <v>0</v>
      </c>
      <c r="N51" s="105">
        <f>Results_Run1!U45</f>
        <v>0</v>
      </c>
      <c r="O51" s="105">
        <f>Results_Run1!AD45</f>
        <v>0</v>
      </c>
      <c r="P51" s="105">
        <f>Results_Run1!AM45</f>
        <v>0</v>
      </c>
      <c r="Q51" s="105">
        <f>Results_Run1!AV45</f>
        <v>0</v>
      </c>
      <c r="R51" s="105">
        <f>Results_Run1!BE45</f>
        <v>0</v>
      </c>
      <c r="S51" s="108">
        <f>QC_Advanced_Run1!BF45</f>
        <v>0</v>
      </c>
      <c r="T51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</row>
    <row r="52" spans="1:38" ht="19.95" customHeight="1" x14ac:dyDescent="0.3">
      <c r="A52" s="94">
        <f>Results_Run1!A46</f>
        <v>0</v>
      </c>
      <c r="B52" s="88">
        <f>Results_Run1!B46</f>
        <v>0</v>
      </c>
      <c r="C52" s="106">
        <f t="shared" si="1"/>
        <v>0</v>
      </c>
      <c r="D52" s="32">
        <f>Results_Run1!C46</f>
        <v>0</v>
      </c>
      <c r="E52" s="32">
        <f>Results_Run1!F46</f>
        <v>0</v>
      </c>
      <c r="F52" s="32" cm="1">
        <f t="array" ref="F52">_xlfn.IFS(E52&gt;Parameters!$C$10,0,E52&lt;=Parameters!$C$10,1)</f>
        <v>1</v>
      </c>
      <c r="G52" s="32">
        <f>Results_Run1!I46</f>
        <v>0</v>
      </c>
      <c r="H52" s="32">
        <f>Results_Run1!R46</f>
        <v>0</v>
      </c>
      <c r="I52" s="32">
        <f>Results_Run1!AA46</f>
        <v>0</v>
      </c>
      <c r="J52" s="32">
        <f>Results_Run1!AJ46</f>
        <v>0</v>
      </c>
      <c r="K52" s="36">
        <f>Results_Run1!AS46</f>
        <v>0</v>
      </c>
      <c r="L52" s="36">
        <f>Results_Run1!BB46</f>
        <v>0</v>
      </c>
      <c r="M52" s="105">
        <f>Results_Run1!L46</f>
        <v>0</v>
      </c>
      <c r="N52" s="105">
        <f>Results_Run1!U46</f>
        <v>0</v>
      </c>
      <c r="O52" s="105">
        <f>Results_Run1!AD46</f>
        <v>0</v>
      </c>
      <c r="P52" s="105">
        <f>Results_Run1!AM46</f>
        <v>0</v>
      </c>
      <c r="Q52" s="105">
        <f>Results_Run1!AV46</f>
        <v>0</v>
      </c>
      <c r="R52" s="105">
        <f>Results_Run1!BE46</f>
        <v>0</v>
      </c>
      <c r="S52" s="108">
        <f>QC_Advanced_Run1!BF46</f>
        <v>0</v>
      </c>
      <c r="T52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</row>
    <row r="53" spans="1:38" ht="19.95" customHeight="1" x14ac:dyDescent="0.3">
      <c r="A53" s="94">
        <f>Results_Run1!A47</f>
        <v>0</v>
      </c>
      <c r="B53" s="88">
        <f>Results_Run1!B47</f>
        <v>0</v>
      </c>
      <c r="C53" s="106">
        <f t="shared" si="1"/>
        <v>0</v>
      </c>
      <c r="D53" s="32">
        <f>Results_Run1!C47</f>
        <v>0</v>
      </c>
      <c r="E53" s="32">
        <f>Results_Run1!F47</f>
        <v>0</v>
      </c>
      <c r="F53" s="32" cm="1">
        <f t="array" ref="F53">_xlfn.IFS(E53&gt;Parameters!$C$10,0,E53&lt;=Parameters!$C$10,1)</f>
        <v>1</v>
      </c>
      <c r="G53" s="32">
        <f>Results_Run1!I47</f>
        <v>0</v>
      </c>
      <c r="H53" s="32">
        <f>Results_Run1!R47</f>
        <v>0</v>
      </c>
      <c r="I53" s="32">
        <f>Results_Run1!AA47</f>
        <v>0</v>
      </c>
      <c r="J53" s="32">
        <f>Results_Run1!AJ47</f>
        <v>0</v>
      </c>
      <c r="K53" s="36">
        <f>Results_Run1!AS47</f>
        <v>0</v>
      </c>
      <c r="L53" s="36">
        <f>Results_Run1!BB47</f>
        <v>0</v>
      </c>
      <c r="M53" s="105">
        <f>Results_Run1!L47</f>
        <v>0</v>
      </c>
      <c r="N53" s="105">
        <f>Results_Run1!U47</f>
        <v>0</v>
      </c>
      <c r="O53" s="105">
        <f>Results_Run1!AD47</f>
        <v>0</v>
      </c>
      <c r="P53" s="105">
        <f>Results_Run1!AM47</f>
        <v>0</v>
      </c>
      <c r="Q53" s="105">
        <f>Results_Run1!AV47</f>
        <v>0</v>
      </c>
      <c r="R53" s="105">
        <f>Results_Run1!BE47</f>
        <v>0</v>
      </c>
      <c r="S53" s="108">
        <f>QC_Advanced_Run1!BF47</f>
        <v>0</v>
      </c>
      <c r="T53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</row>
    <row r="54" spans="1:38" ht="19.95" customHeight="1" x14ac:dyDescent="0.3">
      <c r="A54" s="94">
        <f>Results_Run1!A48</f>
        <v>0</v>
      </c>
      <c r="B54" s="88">
        <f>Results_Run1!B48</f>
        <v>0</v>
      </c>
      <c r="C54" s="106">
        <f t="shared" si="1"/>
        <v>0</v>
      </c>
      <c r="D54" s="32">
        <f>Results_Run1!C48</f>
        <v>0</v>
      </c>
      <c r="E54" s="32">
        <f>Results_Run1!F48</f>
        <v>0</v>
      </c>
      <c r="F54" s="32" cm="1">
        <f t="array" ref="F54">_xlfn.IFS(E54&gt;Parameters!$C$10,0,E54&lt;=Parameters!$C$10,1)</f>
        <v>1</v>
      </c>
      <c r="G54" s="32">
        <f>Results_Run1!I48</f>
        <v>0</v>
      </c>
      <c r="H54" s="32">
        <f>Results_Run1!R48</f>
        <v>0</v>
      </c>
      <c r="I54" s="32">
        <f>Results_Run1!AA48</f>
        <v>0</v>
      </c>
      <c r="J54" s="32">
        <f>Results_Run1!AJ48</f>
        <v>0</v>
      </c>
      <c r="K54" s="36">
        <f>Results_Run1!AS48</f>
        <v>0</v>
      </c>
      <c r="L54" s="36">
        <f>Results_Run1!BB48</f>
        <v>0</v>
      </c>
      <c r="M54" s="105">
        <f>Results_Run1!L48</f>
        <v>0</v>
      </c>
      <c r="N54" s="105">
        <f>Results_Run1!U48</f>
        <v>0</v>
      </c>
      <c r="O54" s="105">
        <f>Results_Run1!AD48</f>
        <v>0</v>
      </c>
      <c r="P54" s="105">
        <f>Results_Run1!AM48</f>
        <v>0</v>
      </c>
      <c r="Q54" s="105">
        <f>Results_Run1!AV48</f>
        <v>0</v>
      </c>
      <c r="R54" s="105">
        <f>Results_Run1!BE48</f>
        <v>0</v>
      </c>
      <c r="S54" s="108">
        <f>QC_Advanced_Run1!BF48</f>
        <v>0</v>
      </c>
      <c r="T54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</row>
    <row r="55" spans="1:38" ht="19.95" customHeight="1" x14ac:dyDescent="0.3">
      <c r="A55" s="95">
        <f>Results_Run1!A49</f>
        <v>0</v>
      </c>
      <c r="B55" s="96">
        <f>Results_Run1!B49</f>
        <v>0</v>
      </c>
      <c r="C55" s="156">
        <f>IF(F55=0,1,0)</f>
        <v>0</v>
      </c>
      <c r="D55" s="97">
        <f>Results_Run1!C49</f>
        <v>0</v>
      </c>
      <c r="E55" s="97">
        <f>Results_Run1!F49</f>
        <v>0</v>
      </c>
      <c r="F55" s="97" cm="1">
        <f t="array" ref="F55">_xlfn.IFS(E55&gt;Parameters!$C$10,0,E55&lt;=Parameters!$C$10,1)</f>
        <v>1</v>
      </c>
      <c r="G55" s="97">
        <f>Results_Run1!I49</f>
        <v>0</v>
      </c>
      <c r="H55" s="97">
        <f>Results_Run1!R49</f>
        <v>0</v>
      </c>
      <c r="I55" s="97">
        <f>Results_Run1!AA49</f>
        <v>0</v>
      </c>
      <c r="J55" s="97">
        <f>Results_Run1!AJ49</f>
        <v>0</v>
      </c>
      <c r="K55" s="98">
        <f>Results_Run1!AS49</f>
        <v>0</v>
      </c>
      <c r="L55" s="98">
        <f>Results_Run1!BB49</f>
        <v>0</v>
      </c>
      <c r="M55" s="99">
        <f>Results_Run1!L49</f>
        <v>0</v>
      </c>
      <c r="N55" s="99">
        <f>Results_Run1!U49</f>
        <v>0</v>
      </c>
      <c r="O55" s="99">
        <f>Results_Run1!AD49</f>
        <v>0</v>
      </c>
      <c r="P55" s="99">
        <f>Results_Run1!AM49</f>
        <v>0</v>
      </c>
      <c r="Q55" s="99">
        <f>Results_Run1!AV49</f>
        <v>0</v>
      </c>
      <c r="R55" s="99">
        <f>Results_Run1!BE49</f>
        <v>0</v>
      </c>
      <c r="S55" s="109">
        <f>QC_Advanced_Run1!BF49</f>
        <v>0</v>
      </c>
      <c r="T55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</row>
    <row r="56" spans="1:38" x14ac:dyDescent="0.3">
      <c r="E56"/>
      <c r="F56"/>
      <c r="G56"/>
      <c r="M56"/>
      <c r="N56"/>
      <c r="O56"/>
      <c r="P56"/>
      <c r="Q56"/>
      <c r="R56"/>
      <c r="S56"/>
      <c r="T56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</row>
    <row r="57" spans="1:38" ht="15.6" customHeight="1" x14ac:dyDescent="0.3">
      <c r="E57"/>
      <c r="F57"/>
      <c r="G57"/>
      <c r="M57"/>
      <c r="N57"/>
      <c r="O57"/>
      <c r="P57"/>
      <c r="Q57"/>
      <c r="R57"/>
      <c r="S57"/>
      <c r="T57"/>
    </row>
    <row r="58" spans="1:38" ht="18" customHeight="1" x14ac:dyDescent="0.3">
      <c r="B58" s="157" t="s">
        <v>159</v>
      </c>
      <c r="C58" s="251" t="str">
        <f>IF(Formules!O25="FAILED"," /!\ The A1/A2 or H1/H2 pair of chambers cannot be excluded in the same Ruby Chip", "OK")</f>
        <v xml:space="preserve"> /!\ The A1/A2 or H1/H2 pair of chambers cannot be excluded in the same Ruby Chip</v>
      </c>
      <c r="D58" s="251"/>
      <c r="E58" s="251"/>
      <c r="F58" s="251"/>
      <c r="G58" s="251"/>
      <c r="H58" s="251"/>
      <c r="J58" s="252" t="str">
        <f>Formules!I26</f>
        <v>/!\ Chambers order in the file is incorrect. Please classify the chambers in NioAnalyzer by chip number and alphabetically, starting with column 1 and then column 2. Redo the export and copy the data into Result and QC_Advanced.</v>
      </c>
      <c r="K58" s="252"/>
      <c r="L58" s="252"/>
      <c r="M58" s="252"/>
      <c r="N58" s="252"/>
      <c r="O58" s="252"/>
      <c r="P58" s="252"/>
      <c r="Q58" s="252"/>
      <c r="R58" s="252"/>
      <c r="S58" s="252"/>
      <c r="T58"/>
    </row>
    <row r="59" spans="1:38" ht="18" customHeight="1" x14ac:dyDescent="0.3">
      <c r="B59" s="157" t="s">
        <v>160</v>
      </c>
      <c r="C59" s="251" t="str">
        <f>IF(SUM(Formules!G2:G49)&gt;5," /!\ Number of valid chambers is insufficient to conclude", "OK")</f>
        <v xml:space="preserve"> /!\ Number of valid chambers is insufficient to conclude</v>
      </c>
      <c r="D59" s="251"/>
      <c r="E59" s="251"/>
      <c r="F59" s="251"/>
      <c r="G59" s="251"/>
      <c r="H59" s="251"/>
      <c r="J59" s="252"/>
      <c r="K59" s="252"/>
      <c r="L59" s="252"/>
      <c r="M59" s="252"/>
      <c r="N59" s="252"/>
      <c r="O59" s="252"/>
      <c r="P59" s="252"/>
      <c r="Q59" s="252"/>
      <c r="R59" s="252"/>
      <c r="S59" s="252"/>
      <c r="T59"/>
    </row>
    <row r="60" spans="1:38" ht="15.75" customHeight="1" x14ac:dyDescent="0.3">
      <c r="B60" s="29"/>
      <c r="D60" s="32"/>
      <c r="E60" s="32"/>
      <c r="F60" s="32"/>
      <c r="G60"/>
      <c r="H60" s="88"/>
      <c r="M60"/>
      <c r="N60"/>
      <c r="O60"/>
      <c r="P60"/>
      <c r="Q60"/>
      <c r="R60"/>
      <c r="S60"/>
      <c r="T60"/>
    </row>
    <row r="61" spans="1:38" ht="27.75" customHeight="1" x14ac:dyDescent="0.3">
      <c r="E61"/>
      <c r="F61"/>
      <c r="G61"/>
      <c r="M61"/>
      <c r="N61"/>
      <c r="O61"/>
      <c r="P61"/>
      <c r="Q61"/>
      <c r="R61"/>
      <c r="S61"/>
      <c r="T61"/>
    </row>
    <row r="62" spans="1:38" ht="16.2" thickBot="1" x14ac:dyDescent="0.35">
      <c r="A62" s="249" t="s">
        <v>224</v>
      </c>
      <c r="B62" s="249"/>
      <c r="C62" s="249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</row>
    <row r="63" spans="1:38" ht="31.2" x14ac:dyDescent="0.3">
      <c r="A63" s="204" t="s">
        <v>161</v>
      </c>
      <c r="B63" s="205"/>
      <c r="C63" s="62" t="s">
        <v>162</v>
      </c>
      <c r="D63" s="245" t="s">
        <v>163</v>
      </c>
      <c r="E63" s="246"/>
      <c r="F63" s="246"/>
      <c r="G63" s="246"/>
      <c r="H63" s="246"/>
      <c r="I63" s="247"/>
      <c r="J63" s="248" t="s">
        <v>164</v>
      </c>
      <c r="K63" s="248"/>
      <c r="L63" s="248"/>
      <c r="M63" s="248"/>
      <c r="N63" s="248"/>
      <c r="O63" s="248"/>
      <c r="P63" s="160" t="s">
        <v>149</v>
      </c>
      <c r="R63"/>
      <c r="S63"/>
      <c r="T63"/>
    </row>
    <row r="64" spans="1:38" ht="46.8" x14ac:dyDescent="0.3">
      <c r="A64" s="63" t="s">
        <v>165</v>
      </c>
      <c r="B64" s="43" t="s">
        <v>166</v>
      </c>
      <c r="C64" s="64" t="str">
        <f>"Average"&amp;"
(&gt;"&amp;Parameters!C10&amp;")"</f>
        <v>Average
(&gt;10000)</v>
      </c>
      <c r="D64" s="67" t="str">
        <f>"Blue"&amp;"
["&amp;Parameters!G14&amp;"-"&amp;Parameters!H14&amp;"]"</f>
        <v>Blue
[1657,5-2242,5]</v>
      </c>
      <c r="E64" s="39" t="str">
        <f>"Teal"&amp;"
["&amp;Parameters!G15&amp;"-"&amp;Parameters!H15&amp;"]"</f>
        <v>Teal
[1649-2231]</v>
      </c>
      <c r="F64" s="40" t="str">
        <f>"Green"&amp;"
["&amp;Parameters!G16&amp;"-"&amp;Parameters!H16&amp;"]"</f>
        <v>Green
[1649-2231]</v>
      </c>
      <c r="G64" s="49" t="str">
        <f>"Yellow"&amp;"
["&amp;Parameters!G17&amp;"-"&amp;Parameters!H17&amp;"]"</f>
        <v>Yellow
[4777-6463]</v>
      </c>
      <c r="H64" s="41" t="str">
        <f>"Red"&amp;"
["&amp;Parameters!G18&amp;"-"&amp;Parameters!H18&amp;"]"</f>
        <v>Red
[450,5-609,5]</v>
      </c>
      <c r="I64" s="42" t="str">
        <f>"Infra-Red"&amp;"
["&amp;Parameters!G19&amp;"-"&amp;Parameters!H19&amp;"]"</f>
        <v>Infra-Red
[484,5-655,5]</v>
      </c>
      <c r="J64" s="67" t="str">
        <f>"Blue 
"&amp;"(&lt;"&amp;TEXT(Parameters!E14,"0%")&amp;")"</f>
        <v>Blue 
(&lt;7%)</v>
      </c>
      <c r="K64" s="39" t="str">
        <f>"Teal
"&amp;"(&lt;"&amp;TEXT(Parameters!E15,"0%")&amp;")"</f>
        <v>Teal
(&lt;7%)</v>
      </c>
      <c r="L64" s="40" t="str">
        <f>"Green
"&amp;"(&lt;"&amp;TEXT(Parameters!E16,"0%")&amp;")"</f>
        <v>Green
(&lt;7%)</v>
      </c>
      <c r="M64" s="49" t="str">
        <f>"Yellow 
"&amp;"(&lt;"&amp;TEXT(Parameters!E17,"0%")&amp;")"</f>
        <v>Yellow 
(&lt;8%)</v>
      </c>
      <c r="N64" s="41" t="str">
        <f>"Red
"&amp;"(&lt;"&amp;TEXT(Parameters!E18,"0%")&amp;")"</f>
        <v>Red
(&lt;8%)</v>
      </c>
      <c r="O64" s="42" t="str">
        <f>"Infra-Red 
"&amp;"(&lt;"&amp;TEXT(Parameters!E19,"0%")&amp;")"</f>
        <v>Infra-Red 
(&lt;7%)</v>
      </c>
      <c r="P64" s="112" t="str">
        <f>"Long-Shift"&amp;"
["&amp;Parameters!C36&amp;"-"&amp;Parameters!D36&amp;"]"</f>
        <v>Long-Shift
[1200-7000]</v>
      </c>
      <c r="R64"/>
      <c r="S64"/>
      <c r="T64"/>
    </row>
    <row r="65" spans="1:20" ht="16.2" customHeight="1" x14ac:dyDescent="0.3">
      <c r="A65" s="65" cm="1">
        <f t="array" ref="A65">_xlfn.UNIQUE(D8:D23)</f>
        <v>0</v>
      </c>
      <c r="B65" s="161">
        <f>COUNTIF($C$8:$C$55,1)</f>
        <v>0</v>
      </c>
      <c r="C65" s="66" t="e">
        <f>AVERAGEIF($C$8:$C$55,"=1",(E8:E55))</f>
        <v>#DIV/0!</v>
      </c>
      <c r="D65" s="69" t="e">
        <f>AVERAGEIF($C$8:$C$55,"=1",(G8:G55))</f>
        <v>#DIV/0!</v>
      </c>
      <c r="E65" s="69" t="e">
        <f>AVERAGEIF($C$8:$C$55,"=1",(H8:H55))</f>
        <v>#DIV/0!</v>
      </c>
      <c r="F65" s="60" t="e">
        <f t="shared" ref="F65:G65" si="2">AVERAGEIF($C$8:$C$55,"=1",(I8:I55))</f>
        <v>#DIV/0!</v>
      </c>
      <c r="G65" s="60" t="e">
        <f t="shared" si="2"/>
        <v>#DIV/0!</v>
      </c>
      <c r="H65" s="60" t="e">
        <f>AVERAGEIF($C$8:$C$55,"=1",(K8:K55))</f>
        <v>#DIV/0!</v>
      </c>
      <c r="I65" s="60" t="e">
        <f>AVERAGEIF($C$8:$C$55,"=1",(L8:L55))</f>
        <v>#DIV/0!</v>
      </c>
      <c r="J65" s="131" t="e" cm="1">
        <f t="array" ref="J65">STDEV(IF($C$8:$C$55=1,G8:G55))/D65</f>
        <v>#DIV/0!</v>
      </c>
      <c r="K65" s="131" t="e" cm="1">
        <f t="array" ref="K65">STDEV(IF($C$8:$C$55=1,H8:H55))/E65</f>
        <v>#DIV/0!</v>
      </c>
      <c r="L65" s="131" t="e" cm="1">
        <f t="array" ref="L65">STDEV(IF($C$8:$C$55=1,I8:I55))/F65</f>
        <v>#DIV/0!</v>
      </c>
      <c r="M65" s="131" t="e" cm="1">
        <f t="array" ref="M65">STDEV(IF($C$8:$C$55=1,J8:J55))/G65</f>
        <v>#DIV/0!</v>
      </c>
      <c r="N65" s="131" t="e" cm="1">
        <f t="array" ref="N65">STDEV(IF($C$8:$C$55=1,K8:K55))/H65</f>
        <v>#DIV/0!</v>
      </c>
      <c r="O65" s="131" t="e" cm="1">
        <f t="array" ref="O65">STDEV(IF($C$8:$C$55=1,L8:L55))/I65</f>
        <v>#DIV/0!</v>
      </c>
      <c r="P65" s="113" t="e">
        <f>AVERAGEIF($C$8:$C$55,"=1",(S8:S55))</f>
        <v>#DIV/0!</v>
      </c>
      <c r="R65"/>
      <c r="S65"/>
      <c r="T65"/>
    </row>
    <row r="66" spans="1:20" ht="16.2" thickBot="1" x14ac:dyDescent="0.35">
      <c r="A66" s="33" cm="1">
        <f t="array" ref="A66">_xlfn.UNIQUE(D8:D23)</f>
        <v>0</v>
      </c>
      <c r="B66" s="34">
        <f>COUNTIF($C$8:$C$55,1)</f>
        <v>0</v>
      </c>
      <c r="C66" s="35" t="e">
        <f>IF($C65&gt;Parameters!$C$10,"PASS","FAIL")</f>
        <v>#DIV/0!</v>
      </c>
      <c r="D66" s="76" t="e">
        <f>IF(AND(D65&gt;=Parameters!$G$14,D65&lt;=Parameters!$H$14),"PASS","FAIL")</f>
        <v>#DIV/0!</v>
      </c>
      <c r="E66" s="77" t="e">
        <f>IF(AND(E65&gt;=Parameters!$G$15,E65&lt;=Parameters!$H$15),"PASS","FAIL")</f>
        <v>#DIV/0!</v>
      </c>
      <c r="F66" s="77" t="e">
        <f>IF(AND(F65&gt;=Parameters!$G$16,F65&lt;=Parameters!$H$16),"PASS","FAIL")</f>
        <v>#DIV/0!</v>
      </c>
      <c r="G66" s="77" t="e">
        <f>IF(AND(G65&gt;=Parameters!$G$17,G65&lt;=Parameters!$H$17),"PASS","WARNING")</f>
        <v>#DIV/0!</v>
      </c>
      <c r="H66" s="77" t="e">
        <f>IF(AND(H65&gt;=Parameters!$G$18,H65&lt;=Parameters!$H$18),"PASS","FAIL")</f>
        <v>#DIV/0!</v>
      </c>
      <c r="I66" s="77" t="e">
        <f>IF(AND(I65&gt;=Parameters!$G$19,I65&lt;=Parameters!$H$19),"PASS","FAIL")</f>
        <v>#DIV/0!</v>
      </c>
      <c r="J66" s="34" t="e">
        <f>IF((J65&lt;Parameters!$E$14),"PASS","FAIL")</f>
        <v>#DIV/0!</v>
      </c>
      <c r="K66" s="34" t="e">
        <f>IF((K65&lt;Parameters!$E$15),"PASS","FAIL")</f>
        <v>#DIV/0!</v>
      </c>
      <c r="L66" s="34" t="e">
        <f>IF((L65&lt;Parameters!$E$16),"PASS","FAIL")</f>
        <v>#DIV/0!</v>
      </c>
      <c r="M66" s="34" t="e">
        <f>IF((M65&lt;Parameters!$E$17),"PASS","FAIL")</f>
        <v>#DIV/0!</v>
      </c>
      <c r="N66" s="34" t="e">
        <f>IF((N65&lt;Parameters!$E$18),"PASS","FAIL")</f>
        <v>#DIV/0!</v>
      </c>
      <c r="O66" s="34" t="e">
        <f>IF((O65&lt;Parameters!$E$19),"PASS","FAIL")</f>
        <v>#DIV/0!</v>
      </c>
      <c r="P66" s="114" t="e">
        <f>IF(AND(P65&gt;=Parameters!$C$36,P65&lt;=Parameters!$D$36),"PASS","FAIL")</f>
        <v>#DIV/0!</v>
      </c>
      <c r="R66"/>
      <c r="S66"/>
      <c r="T66"/>
    </row>
    <row r="67" spans="1:20" ht="14.25" customHeight="1" thickBot="1" x14ac:dyDescent="0.35">
      <c r="A67" s="32"/>
      <c r="B67" s="32"/>
      <c r="C67" s="32"/>
      <c r="D67" s="36"/>
      <c r="E67" s="36"/>
      <c r="F67" s="36"/>
      <c r="G67" s="36"/>
      <c r="H67" s="36"/>
      <c r="I67" s="36"/>
      <c r="J67" s="37"/>
      <c r="K67" s="37"/>
      <c r="L67" s="37"/>
      <c r="M67" s="37"/>
      <c r="N67" s="37"/>
      <c r="O67" s="37"/>
      <c r="P67" s="89"/>
      <c r="Q67"/>
      <c r="R67"/>
      <c r="S67"/>
      <c r="T67"/>
    </row>
    <row r="68" spans="1:20" ht="33.75" customHeight="1" thickBot="1" x14ac:dyDescent="0.35">
      <c r="A68" s="225" t="s">
        <v>161</v>
      </c>
      <c r="B68" s="226"/>
      <c r="C68" s="227"/>
      <c r="D68" s="206" t="s">
        <v>167</v>
      </c>
      <c r="E68" s="207"/>
      <c r="F68" s="207"/>
      <c r="G68" s="207"/>
      <c r="H68" s="207"/>
      <c r="I68" s="208"/>
      <c r="J68" s="204" t="s">
        <v>168</v>
      </c>
      <c r="K68" s="228"/>
      <c r="L68" s="228"/>
      <c r="M68" s="228"/>
      <c r="N68" s="228"/>
      <c r="O68" s="229"/>
      <c r="P68"/>
      <c r="Q68"/>
      <c r="R68"/>
      <c r="S68"/>
      <c r="T68"/>
    </row>
    <row r="69" spans="1:20" ht="31.2" x14ac:dyDescent="0.3">
      <c r="A69" s="71" t="s">
        <v>165</v>
      </c>
      <c r="B69" s="72" t="s">
        <v>166</v>
      </c>
      <c r="C69" s="73"/>
      <c r="D69" s="67" t="str">
        <f>"Blue"&amp;"
(&gt;"&amp;Parameters!C23&amp;")"</f>
        <v>Blue
(&gt;7)</v>
      </c>
      <c r="E69" s="39" t="str">
        <f>"Teal"&amp;"
(&gt;"&amp;Parameters!C24&amp;")"</f>
        <v>Teal
(&gt;14,9)</v>
      </c>
      <c r="F69" s="40" t="str">
        <f>"Green"&amp;"
(&gt;"&amp;Parameters!C25&amp;")"</f>
        <v>Green
(&gt;12,1)</v>
      </c>
      <c r="G69" s="49" t="str">
        <f>"Yellow"&amp;"
(&gt;"&amp;Parameters!C26&amp;")"</f>
        <v>Yellow
(&gt;10,1)</v>
      </c>
      <c r="H69" s="41" t="str">
        <f>"Red"&amp;"
(&gt;"&amp;Parameters!C27&amp;")"</f>
        <v>Red
(&gt;9,1)</v>
      </c>
      <c r="I69" s="68" t="str">
        <f>"Infra-Red"&amp;"
(&gt;"&amp;Parameters!C28&amp;")"</f>
        <v>Infra-Red
(&gt;6,3)</v>
      </c>
      <c r="J69" s="67" t="str">
        <f>"Blue 
"&amp;"(&lt;"&amp;TEXT(Parameters!E23,"0%")&amp;")"</f>
        <v>Blue 
(&lt;16%)</v>
      </c>
      <c r="K69" s="39" t="str">
        <f>"Teal
"&amp;"(&lt;"&amp;TEXT(Parameters!E24,"0%")&amp;")"</f>
        <v>Teal
(&lt;12%)</v>
      </c>
      <c r="L69" s="40" t="str">
        <f>"Green
"&amp;"(&lt;"&amp;TEXT(Parameters!E25,"0%")&amp;")"</f>
        <v>Green
(&lt;14%)</v>
      </c>
      <c r="M69" s="49" t="str">
        <f>"Yellow 
"&amp;"(&lt;"&amp;TEXT(Parameters!E26,"0%")&amp;")"</f>
        <v>Yellow 
(&lt;10%)</v>
      </c>
      <c r="N69" s="41" t="str">
        <f>"Red
"&amp;"(&lt;"&amp;TEXT(Parameters!E27,"0%")&amp;")"</f>
        <v>Red
(&lt;11%)</v>
      </c>
      <c r="O69" s="42" t="str">
        <f>"Infra-Red 
"&amp;"(&lt;"&amp;TEXT(Parameters!E28,"0%")&amp;")"</f>
        <v>Infra-Red 
(&lt;13%)</v>
      </c>
      <c r="P69"/>
      <c r="Q69"/>
      <c r="R69"/>
      <c r="S69"/>
      <c r="T69"/>
    </row>
    <row r="70" spans="1:20" x14ac:dyDescent="0.3">
      <c r="A70" s="65" cm="1">
        <f t="array" ref="A70">_xlfn.UNIQUE(D8:D23)</f>
        <v>0</v>
      </c>
      <c r="B70" s="161">
        <f>COUNTIF($C$8:$C$55,1)</f>
        <v>0</v>
      </c>
      <c r="C70" s="74"/>
      <c r="D70" s="70" t="e">
        <f>AVERAGEIF($C$8:$C$55,"=1",(M8:M55))</f>
        <v>#DIV/0!</v>
      </c>
      <c r="E70" s="61" t="e">
        <f t="shared" ref="E70:I70" si="3">AVERAGEIF($C$8:$C$55,"=1",(N8:N55))</f>
        <v>#DIV/0!</v>
      </c>
      <c r="F70" s="61" t="e">
        <f t="shared" si="3"/>
        <v>#DIV/0!</v>
      </c>
      <c r="G70" s="61" t="e">
        <f t="shared" si="3"/>
        <v>#DIV/0!</v>
      </c>
      <c r="H70" s="61" t="e">
        <f t="shared" si="3"/>
        <v>#DIV/0!</v>
      </c>
      <c r="I70" s="61" t="e">
        <f t="shared" si="3"/>
        <v>#DIV/0!</v>
      </c>
      <c r="J70" s="132" t="e" cm="1">
        <f t="array" ref="J70">STDEV(IF($C$8:$C$55=1,M8:M55))/D70</f>
        <v>#DIV/0!</v>
      </c>
      <c r="K70" s="131" t="e" cm="1">
        <f t="array" ref="K70">STDEV(IF($C$8:$C$55=1,N8:N55))/E70</f>
        <v>#DIV/0!</v>
      </c>
      <c r="L70" s="131" t="e" cm="1">
        <f t="array" ref="L70">STDEV(IF($C$8:$C$55=1,O8:O55))/F70</f>
        <v>#DIV/0!</v>
      </c>
      <c r="M70" s="131" t="e" cm="1">
        <f t="array" ref="M70">STDEV(IF($C$8:$C$55=1,P8:P55))/G70</f>
        <v>#DIV/0!</v>
      </c>
      <c r="N70" s="131" t="e" cm="1">
        <f t="array" ref="N70">STDEV(IF($C$8:$C$55=1,Q8:Q55))/H70</f>
        <v>#DIV/0!</v>
      </c>
      <c r="O70" s="133" t="e" cm="1">
        <f t="array" ref="O70">STDEV(IF($C$8:$C$55=1,R8:R55))/I70</f>
        <v>#DIV/0!</v>
      </c>
      <c r="P70"/>
      <c r="Q70"/>
      <c r="R70"/>
      <c r="S70"/>
      <c r="T70"/>
    </row>
    <row r="71" spans="1:20" ht="16.2" thickBot="1" x14ac:dyDescent="0.35">
      <c r="A71" s="33" cm="1">
        <f t="array" ref="A71">_xlfn.UNIQUE(D8:D23)</f>
        <v>0</v>
      </c>
      <c r="B71" s="34">
        <f>COUNTIF($C$8:$C$55,1)</f>
        <v>0</v>
      </c>
      <c r="C71" s="75"/>
      <c r="D71" s="76" t="e">
        <f>IF(Parameters!$C$23&lt;D70,"PASS","FAIL")</f>
        <v>#DIV/0!</v>
      </c>
      <c r="E71" s="77" t="e">
        <f>IF(Parameters!$C$24&lt;E70,"PASS","FAIL")</f>
        <v>#DIV/0!</v>
      </c>
      <c r="F71" s="77" t="e">
        <f>IF(Parameters!$C$25&lt;F70,"PASS","FAIL")</f>
        <v>#DIV/0!</v>
      </c>
      <c r="G71" s="77" t="e">
        <f>IF(Parameters!$C$26&lt;G70,"PASS","FAIL")</f>
        <v>#DIV/0!</v>
      </c>
      <c r="H71" s="77" t="e">
        <f>IF(Parameters!$C$27&lt;H70,"PASS","FAIL")</f>
        <v>#DIV/0!</v>
      </c>
      <c r="I71" s="77" t="e">
        <f>IF(Parameters!$C$28&lt;I70,"PASS","FAIL")</f>
        <v>#DIV/0!</v>
      </c>
      <c r="J71" s="33" t="e">
        <f>IF((J70&lt;Parameters!$E$23),"PASS","FAIL")</f>
        <v>#DIV/0!</v>
      </c>
      <c r="K71" s="34" t="e">
        <f>IF((K70&lt;Parameters!$E$24),"PASS","FAIL")</f>
        <v>#DIV/0!</v>
      </c>
      <c r="L71" s="34" t="e">
        <f>IF((L70&lt;Parameters!$E$25),"PASS","FAIL")</f>
        <v>#DIV/0!</v>
      </c>
      <c r="M71" s="34" t="e">
        <f>IF((M70&lt;Parameters!$E$26),"PASS","FAIL")</f>
        <v>#DIV/0!</v>
      </c>
      <c r="N71" s="34" t="e">
        <f>IF((N70&lt;Parameters!$E$27),"PASS","FAIL")</f>
        <v>#DIV/0!</v>
      </c>
      <c r="O71" s="35" t="e">
        <f>IF((O70&lt;Parameters!$E$28),"PASS","FAIL")</f>
        <v>#DIV/0!</v>
      </c>
      <c r="P71"/>
      <c r="Q71"/>
      <c r="R71"/>
      <c r="S71"/>
      <c r="T71"/>
    </row>
    <row r="72" spans="1:20" x14ac:dyDescent="0.3">
      <c r="A72" s="32"/>
      <c r="B72" s="32"/>
      <c r="C72" s="80"/>
      <c r="D72" s="80"/>
      <c r="E72" s="80"/>
      <c r="F72" s="80"/>
      <c r="G72" s="80"/>
      <c r="H72" s="80"/>
      <c r="I72" s="80"/>
      <c r="J72" s="32"/>
      <c r="K72" s="32"/>
      <c r="L72" s="32"/>
      <c r="M72" s="32"/>
      <c r="N72" s="32"/>
      <c r="O72" s="32"/>
      <c r="P72"/>
      <c r="Q72"/>
      <c r="R72"/>
      <c r="S72"/>
      <c r="T72"/>
    </row>
    <row r="73" spans="1:20" x14ac:dyDescent="0.3">
      <c r="A73" s="32"/>
      <c r="B73" s="32"/>
      <c r="C73" s="80"/>
      <c r="D73" s="222" t="e">
        <f>IF(OR(AND($F$70&gt;Parameters!$C$25,$F$70&lt;=Parameters!$D$25),AND($I$70&gt;Parameters!$C$28,$I$70&lt;=Parameters!$D$28)),"Check for the presence of Droplet Crystal observations"," ")</f>
        <v>#DIV/0!</v>
      </c>
      <c r="E73" s="223"/>
      <c r="F73" s="223"/>
      <c r="G73" s="223"/>
      <c r="H73" s="223"/>
      <c r="I73" s="224"/>
      <c r="J73" s="32"/>
      <c r="K73" s="32"/>
      <c r="L73" s="32"/>
      <c r="M73" s="32"/>
      <c r="N73" s="32"/>
      <c r="O73" s="32"/>
      <c r="P73"/>
      <c r="Q73"/>
      <c r="R73"/>
      <c r="S73"/>
      <c r="T73"/>
    </row>
    <row r="74" spans="1:20" ht="16.2" thickBot="1" x14ac:dyDescent="0.35"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/>
      <c r="Q74"/>
      <c r="R74"/>
      <c r="S74"/>
      <c r="T74"/>
    </row>
    <row r="75" spans="1:20" ht="19.5" customHeight="1" thickBot="1" x14ac:dyDescent="0.35">
      <c r="A75" s="209" t="s">
        <v>236</v>
      </c>
      <c r="B75" s="210"/>
      <c r="C75" s="210"/>
      <c r="D75" s="210"/>
      <c r="E75" s="210"/>
      <c r="F75" s="211"/>
      <c r="G75" s="4"/>
      <c r="H75" s="212" t="s">
        <v>169</v>
      </c>
      <c r="I75" s="213"/>
      <c r="J75" s="214"/>
      <c r="L75" s="186" t="s">
        <v>235</v>
      </c>
      <c r="M75" s="187"/>
      <c r="N75" s="187"/>
      <c r="O75" s="187"/>
      <c r="P75" s="188"/>
      <c r="Q75"/>
      <c r="R75"/>
      <c r="S75"/>
      <c r="T75"/>
    </row>
    <row r="76" spans="1:20" x14ac:dyDescent="0.3">
      <c r="A76" s="215"/>
      <c r="B76" s="216"/>
      <c r="C76" s="216"/>
      <c r="D76" s="216"/>
      <c r="E76" s="216"/>
      <c r="F76" s="217"/>
      <c r="G76" s="4"/>
      <c r="H76" s="218" t="s">
        <v>170</v>
      </c>
      <c r="I76" s="219"/>
      <c r="J76" s="140"/>
      <c r="L76" s="189"/>
      <c r="M76" s="190"/>
      <c r="N76" s="190"/>
      <c r="O76" s="190"/>
      <c r="P76" s="191"/>
      <c r="Q76"/>
      <c r="R76"/>
      <c r="S76"/>
      <c r="T76"/>
    </row>
    <row r="77" spans="1:20" ht="15.75" customHeight="1" x14ac:dyDescent="0.3">
      <c r="A77" s="215"/>
      <c r="B77" s="216"/>
      <c r="C77" s="216"/>
      <c r="D77" s="216"/>
      <c r="E77" s="216"/>
      <c r="F77" s="217"/>
      <c r="G77" s="4"/>
      <c r="H77" s="230" t="str">
        <f>IF(J76=Parameters!B6,"Template matches lot number","Template DOES NOT match lot number, please use the right template")</f>
        <v>Template DOES NOT match lot number, please use the right template</v>
      </c>
      <c r="I77" s="231"/>
      <c r="J77" s="232"/>
      <c r="L77" s="189"/>
      <c r="M77" s="190"/>
      <c r="N77" s="190"/>
      <c r="O77" s="190"/>
      <c r="P77" s="191"/>
      <c r="Q77"/>
      <c r="R77"/>
      <c r="S77"/>
      <c r="T77"/>
    </row>
    <row r="78" spans="1:20" x14ac:dyDescent="0.3">
      <c r="A78" s="195" t="s">
        <v>171</v>
      </c>
      <c r="B78" s="196"/>
      <c r="C78" s="196"/>
      <c r="D78" s="196"/>
      <c r="E78" s="196"/>
      <c r="F78" s="197"/>
      <c r="G78" s="4"/>
      <c r="H78" s="230"/>
      <c r="I78" s="231"/>
      <c r="J78" s="232"/>
      <c r="L78" s="189"/>
      <c r="M78" s="190"/>
      <c r="N78" s="190"/>
      <c r="O78" s="190"/>
      <c r="P78" s="191"/>
      <c r="Q78"/>
      <c r="R78"/>
      <c r="S78"/>
      <c r="T78"/>
    </row>
    <row r="79" spans="1:20" x14ac:dyDescent="0.3">
      <c r="A79" s="198"/>
      <c r="B79" s="199"/>
      <c r="C79" s="199"/>
      <c r="D79" s="199"/>
      <c r="E79" s="199"/>
      <c r="F79" s="200"/>
      <c r="G79" s="4"/>
      <c r="H79" s="220" t="s">
        <v>172</v>
      </c>
      <c r="I79" s="221"/>
      <c r="J79" s="139"/>
      <c r="L79" s="189"/>
      <c r="M79" s="190"/>
      <c r="N79" s="190"/>
      <c r="O79" s="190"/>
      <c r="P79" s="191"/>
      <c r="Q79"/>
      <c r="R79"/>
      <c r="S79"/>
      <c r="T79"/>
    </row>
    <row r="80" spans="1:20" ht="16.2" thickBot="1" x14ac:dyDescent="0.35">
      <c r="A80" s="198"/>
      <c r="B80" s="199"/>
      <c r="C80" s="199"/>
      <c r="D80" s="199"/>
      <c r="E80" s="199"/>
      <c r="F80" s="200"/>
      <c r="G80" s="4"/>
      <c r="H80" s="134" t="s">
        <v>173</v>
      </c>
      <c r="I80" s="135"/>
      <c r="J80" s="78"/>
      <c r="L80" s="192"/>
      <c r="M80" s="193"/>
      <c r="N80" s="193"/>
      <c r="O80" s="193"/>
      <c r="P80" s="194"/>
      <c r="Q80"/>
      <c r="R80"/>
      <c r="S80"/>
      <c r="T80"/>
    </row>
    <row r="81" spans="1:20" ht="16.2" thickBot="1" x14ac:dyDescent="0.35">
      <c r="A81" s="201"/>
      <c r="B81" s="202"/>
      <c r="C81" s="202"/>
      <c r="D81" s="202"/>
      <c r="E81" s="202"/>
      <c r="F81" s="203"/>
      <c r="G81" s="4"/>
      <c r="H81" s="117" t="s">
        <v>234</v>
      </c>
      <c r="I81" s="118"/>
      <c r="J81" s="78"/>
      <c r="M81"/>
      <c r="N81"/>
      <c r="O81"/>
      <c r="P81"/>
      <c r="Q81"/>
      <c r="R81"/>
      <c r="S81"/>
      <c r="T81"/>
    </row>
    <row r="82" spans="1:20" ht="16.2" thickBot="1" x14ac:dyDescent="0.35">
      <c r="E82" s="7"/>
      <c r="F82" s="7"/>
      <c r="G82" s="7"/>
      <c r="H82" s="30" t="s">
        <v>174</v>
      </c>
      <c r="I82" s="31"/>
      <c r="J82" s="79"/>
      <c r="K82" s="7"/>
      <c r="L82" s="7"/>
      <c r="M82" s="7"/>
      <c r="N82" s="7"/>
      <c r="O82" s="7"/>
      <c r="P82" s="7"/>
      <c r="Q82"/>
      <c r="R82"/>
      <c r="S82"/>
      <c r="T82"/>
    </row>
    <row r="83" spans="1:20" x14ac:dyDescent="0.3">
      <c r="E83" s="7"/>
      <c r="F83" s="7"/>
      <c r="G83" s="7"/>
      <c r="H83" s="7"/>
      <c r="I83" s="7"/>
      <c r="J83" s="7"/>
      <c r="K83" s="28"/>
      <c r="L83" s="28"/>
      <c r="M83" s="28"/>
      <c r="N83" s="28"/>
      <c r="O83" s="28"/>
      <c r="P83" s="28"/>
      <c r="Q83"/>
      <c r="R83"/>
      <c r="S83"/>
      <c r="T83"/>
    </row>
    <row r="84" spans="1:20" x14ac:dyDescent="0.3"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/>
      <c r="R84"/>
      <c r="S84"/>
      <c r="T84"/>
    </row>
    <row r="85" spans="1:20" x14ac:dyDescent="0.3"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/>
      <c r="R85"/>
      <c r="S85"/>
      <c r="T85"/>
    </row>
    <row r="86" spans="1:20" x14ac:dyDescent="0.3">
      <c r="E86" s="7"/>
      <c r="F86" s="7"/>
      <c r="G86" s="7"/>
      <c r="H86" s="7"/>
      <c r="I86" s="7"/>
      <c r="J86" s="7"/>
      <c r="M86"/>
      <c r="N86"/>
      <c r="O86"/>
      <c r="P86" s="28"/>
      <c r="Q86"/>
      <c r="R86"/>
      <c r="S86"/>
      <c r="T86"/>
    </row>
    <row r="87" spans="1:20" x14ac:dyDescent="0.3">
      <c r="E87" s="7"/>
      <c r="F87" s="7"/>
      <c r="G87" s="7"/>
      <c r="H87" s="7"/>
      <c r="I87" s="7"/>
      <c r="J87" s="7"/>
      <c r="M87"/>
      <c r="N87"/>
      <c r="O87"/>
      <c r="P87" s="7"/>
      <c r="Q87"/>
      <c r="R87"/>
      <c r="S87"/>
      <c r="T87"/>
    </row>
    <row r="88" spans="1:20" x14ac:dyDescent="0.3">
      <c r="E88" s="7"/>
      <c r="F88" s="7"/>
      <c r="G88" s="7"/>
      <c r="H88" s="7"/>
      <c r="I88" s="7"/>
      <c r="J88" s="7"/>
      <c r="M88"/>
      <c r="N88"/>
      <c r="O88"/>
      <c r="P88" s="7"/>
      <c r="Q88"/>
      <c r="R88"/>
      <c r="S88"/>
      <c r="T88"/>
    </row>
    <row r="89" spans="1:20" x14ac:dyDescent="0.3">
      <c r="E89" s="7"/>
      <c r="F89" s="7"/>
      <c r="G89" s="7"/>
      <c r="H89" s="7"/>
      <c r="I89" s="7"/>
      <c r="J89" s="7"/>
      <c r="M89"/>
      <c r="N89"/>
      <c r="O89"/>
      <c r="P89" s="28"/>
      <c r="Q89"/>
      <c r="R89"/>
      <c r="S89"/>
      <c r="T89"/>
    </row>
    <row r="90" spans="1:20" x14ac:dyDescent="0.3">
      <c r="E90" s="7"/>
      <c r="F90" s="7"/>
      <c r="G90" s="7"/>
      <c r="H90" s="7"/>
      <c r="I90" s="7"/>
      <c r="J90" s="7"/>
      <c r="M90"/>
      <c r="N90"/>
      <c r="O90"/>
      <c r="P90" s="7"/>
      <c r="Q90"/>
      <c r="R90"/>
      <c r="S90"/>
      <c r="T90"/>
    </row>
    <row r="91" spans="1:20" x14ac:dyDescent="0.3">
      <c r="E91" s="7"/>
      <c r="F91" s="7"/>
      <c r="G91" s="7"/>
      <c r="H91" s="7"/>
      <c r="I91" s="7"/>
      <c r="J91" s="7"/>
      <c r="M91"/>
      <c r="N91"/>
      <c r="O91"/>
      <c r="P91" s="7"/>
      <c r="Q91"/>
      <c r="R91"/>
      <c r="S91"/>
      <c r="T91"/>
    </row>
    <row r="92" spans="1:20" x14ac:dyDescent="0.3">
      <c r="E92" s="7"/>
      <c r="F92" s="7"/>
      <c r="G92" s="7"/>
      <c r="H92" s="7"/>
      <c r="I92" s="7"/>
      <c r="J92" s="7"/>
      <c r="M92"/>
      <c r="N92"/>
      <c r="O92"/>
      <c r="P92" s="28"/>
      <c r="Q92"/>
      <c r="R92"/>
      <c r="S92"/>
      <c r="T92"/>
    </row>
    <row r="93" spans="1:20" x14ac:dyDescent="0.3"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/>
      <c r="R93"/>
      <c r="S93"/>
      <c r="T93"/>
    </row>
    <row r="94" spans="1:20" x14ac:dyDescent="0.3"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/>
      <c r="R94"/>
      <c r="S94"/>
      <c r="T94"/>
    </row>
    <row r="95" spans="1:20" x14ac:dyDescent="0.3">
      <c r="E95" s="7"/>
      <c r="F95" s="7"/>
      <c r="G95" s="7"/>
      <c r="H95" s="7"/>
      <c r="I95" s="7"/>
      <c r="J95" s="7"/>
      <c r="K95" s="28"/>
      <c r="L95" s="28"/>
      <c r="M95" s="28"/>
      <c r="N95" s="28"/>
      <c r="O95" s="28"/>
      <c r="P95" s="28"/>
      <c r="Q95"/>
      <c r="R95"/>
      <c r="S95"/>
      <c r="T95"/>
    </row>
    <row r="96" spans="1:20" x14ac:dyDescent="0.3"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/>
      <c r="R96"/>
      <c r="S96"/>
      <c r="T96"/>
    </row>
    <row r="97" spans="5:20" x14ac:dyDescent="0.3"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/>
      <c r="R97"/>
      <c r="S97"/>
      <c r="T97"/>
    </row>
    <row r="98" spans="5:20" x14ac:dyDescent="0.3">
      <c r="E98" s="7"/>
      <c r="F98" s="7"/>
      <c r="G98" s="7"/>
      <c r="H98" s="7"/>
      <c r="I98" s="7"/>
      <c r="J98" s="7"/>
      <c r="K98" s="28"/>
      <c r="L98" s="28"/>
      <c r="M98" s="28"/>
      <c r="N98" s="28"/>
      <c r="O98" s="28"/>
      <c r="P98" s="28"/>
      <c r="Q98"/>
      <c r="R98"/>
      <c r="S98"/>
      <c r="T98"/>
    </row>
    <row r="99" spans="5:20" x14ac:dyDescent="0.3"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/>
      <c r="R99"/>
      <c r="S99"/>
      <c r="T99"/>
    </row>
    <row r="100" spans="5:20" x14ac:dyDescent="0.3"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/>
      <c r="R100"/>
      <c r="S100"/>
      <c r="T100"/>
    </row>
    <row r="101" spans="5:20" x14ac:dyDescent="0.3">
      <c r="E101" s="7"/>
      <c r="F101" s="7"/>
      <c r="G101" s="7"/>
      <c r="H101" s="7"/>
      <c r="I101" s="7"/>
      <c r="J101" s="7"/>
      <c r="K101" s="28"/>
      <c r="L101" s="28"/>
      <c r="M101" s="28"/>
      <c r="N101" s="28"/>
      <c r="O101" s="28"/>
      <c r="P101" s="28"/>
      <c r="Q101"/>
      <c r="R101"/>
      <c r="S101"/>
      <c r="T101"/>
    </row>
    <row r="102" spans="5:20" x14ac:dyDescent="0.3"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/>
      <c r="R102"/>
      <c r="S102"/>
      <c r="T102"/>
    </row>
    <row r="103" spans="5:20" x14ac:dyDescent="0.3"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/>
      <c r="R103"/>
      <c r="S103"/>
      <c r="T103"/>
    </row>
    <row r="104" spans="5:20" x14ac:dyDescent="0.3">
      <c r="E104" s="7"/>
      <c r="F104" s="7"/>
      <c r="G104" s="7"/>
      <c r="H104" s="7"/>
      <c r="I104" s="7"/>
      <c r="J104" s="7"/>
      <c r="K104" s="28"/>
      <c r="L104" s="28"/>
      <c r="M104" s="28"/>
      <c r="N104" s="28"/>
      <c r="O104" s="28"/>
      <c r="P104" s="28"/>
      <c r="Q104"/>
      <c r="R104"/>
      <c r="S104"/>
      <c r="T104"/>
    </row>
    <row r="105" spans="5:20" x14ac:dyDescent="0.3"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/>
      <c r="R105"/>
      <c r="S105"/>
      <c r="T105"/>
    </row>
    <row r="106" spans="5:20" x14ac:dyDescent="0.3"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/>
      <c r="R106"/>
      <c r="S106"/>
      <c r="T106"/>
    </row>
    <row r="107" spans="5:20" x14ac:dyDescent="0.3">
      <c r="E107" s="7"/>
      <c r="F107" s="7"/>
      <c r="G107" s="7"/>
      <c r="H107" s="7"/>
      <c r="I107" s="7"/>
      <c r="J107" s="7"/>
      <c r="K107" s="28"/>
      <c r="L107" s="28"/>
      <c r="M107" s="28"/>
      <c r="N107" s="28"/>
      <c r="O107" s="28"/>
      <c r="P107" s="28"/>
      <c r="Q107"/>
      <c r="R107"/>
      <c r="S107"/>
      <c r="T107"/>
    </row>
    <row r="108" spans="5:20" x14ac:dyDescent="0.3"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/>
      <c r="R108"/>
      <c r="S108"/>
      <c r="T108"/>
    </row>
    <row r="109" spans="5:20" x14ac:dyDescent="0.3"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/>
      <c r="R109"/>
      <c r="S109"/>
      <c r="T109"/>
    </row>
    <row r="110" spans="5:20" x14ac:dyDescent="0.3">
      <c r="E110" s="7"/>
      <c r="F110" s="7"/>
      <c r="G110" s="7"/>
      <c r="H110" s="7"/>
      <c r="I110" s="7"/>
      <c r="J110" s="7"/>
      <c r="K110" s="28"/>
      <c r="L110" s="28"/>
      <c r="M110" s="28"/>
      <c r="N110" s="28"/>
      <c r="O110" s="28"/>
      <c r="P110" s="28"/>
      <c r="Q110"/>
      <c r="R110"/>
      <c r="S110"/>
      <c r="T110"/>
    </row>
    <row r="111" spans="5:20" x14ac:dyDescent="0.3"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/>
      <c r="R111"/>
      <c r="S111"/>
      <c r="T111"/>
    </row>
    <row r="112" spans="5:20" x14ac:dyDescent="0.3"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/>
      <c r="R112"/>
      <c r="S112"/>
      <c r="T112"/>
    </row>
    <row r="113" spans="5:20" x14ac:dyDescent="0.3">
      <c r="E113" s="7"/>
      <c r="F113" s="7"/>
      <c r="G113" s="7"/>
      <c r="H113" s="7"/>
      <c r="I113" s="7"/>
      <c r="J113" s="7"/>
      <c r="K113" s="28"/>
      <c r="L113" s="28"/>
      <c r="M113" s="28"/>
      <c r="N113" s="28"/>
      <c r="O113" s="28"/>
      <c r="P113" s="28"/>
      <c r="Q113"/>
      <c r="R113"/>
      <c r="S113"/>
      <c r="T113"/>
    </row>
    <row r="114" spans="5:20" x14ac:dyDescent="0.3"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/>
      <c r="R114"/>
      <c r="S114"/>
      <c r="T114"/>
    </row>
    <row r="115" spans="5:20" x14ac:dyDescent="0.3"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/>
      <c r="R115"/>
      <c r="S115"/>
      <c r="T115"/>
    </row>
    <row r="116" spans="5:20" x14ac:dyDescent="0.3">
      <c r="E116" s="7"/>
      <c r="F116" s="7"/>
      <c r="G116" s="7"/>
      <c r="H116" s="7"/>
      <c r="I116" s="7"/>
      <c r="J116" s="7"/>
      <c r="K116" s="28"/>
      <c r="L116" s="28"/>
      <c r="M116" s="28"/>
      <c r="N116" s="28"/>
      <c r="O116" s="28"/>
      <c r="P116" s="28"/>
      <c r="Q116"/>
      <c r="R116"/>
      <c r="S116"/>
      <c r="T116"/>
    </row>
    <row r="117" spans="5:20" x14ac:dyDescent="0.3"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/>
      <c r="R117"/>
      <c r="S117"/>
      <c r="T117"/>
    </row>
    <row r="118" spans="5:20" x14ac:dyDescent="0.3"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/>
      <c r="R118"/>
      <c r="S118"/>
      <c r="T118"/>
    </row>
    <row r="119" spans="5:20" x14ac:dyDescent="0.3">
      <c r="E119" s="7"/>
      <c r="F119" s="7"/>
      <c r="G119" s="7"/>
      <c r="H119" s="7"/>
      <c r="I119" s="7"/>
      <c r="J119" s="7"/>
      <c r="K119" s="28"/>
      <c r="L119" s="28"/>
      <c r="M119" s="28"/>
      <c r="N119" s="28"/>
      <c r="O119" s="28"/>
      <c r="P119" s="28"/>
      <c r="Q119"/>
      <c r="R119"/>
      <c r="S119"/>
      <c r="T119"/>
    </row>
    <row r="120" spans="5:20" x14ac:dyDescent="0.3"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/>
      <c r="R120"/>
      <c r="S120"/>
      <c r="T120"/>
    </row>
    <row r="121" spans="5:20" x14ac:dyDescent="0.3"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/>
      <c r="R121"/>
      <c r="S121"/>
      <c r="T121"/>
    </row>
    <row r="122" spans="5:20" x14ac:dyDescent="0.3">
      <c r="E122" s="7"/>
      <c r="F122" s="7"/>
      <c r="G122" s="7"/>
      <c r="H122" s="7"/>
      <c r="I122" s="7"/>
      <c r="J122" s="7"/>
      <c r="K122" s="28"/>
      <c r="L122" s="28"/>
      <c r="M122" s="28"/>
      <c r="N122" s="28"/>
      <c r="O122" s="28"/>
      <c r="P122" s="28"/>
      <c r="Q122"/>
      <c r="R122"/>
      <c r="S122"/>
      <c r="T122"/>
    </row>
    <row r="123" spans="5:20" x14ac:dyDescent="0.3"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/>
      <c r="R123"/>
      <c r="S123"/>
      <c r="T123"/>
    </row>
    <row r="124" spans="5:20" x14ac:dyDescent="0.3"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/>
      <c r="R124"/>
      <c r="S124"/>
      <c r="T124"/>
    </row>
    <row r="125" spans="5:20" x14ac:dyDescent="0.3">
      <c r="E125" s="7"/>
      <c r="F125" s="7"/>
      <c r="G125" s="7"/>
      <c r="H125" s="7"/>
      <c r="I125" s="7"/>
      <c r="J125" s="7"/>
      <c r="K125" s="28"/>
      <c r="L125" s="28"/>
      <c r="M125" s="28"/>
      <c r="N125" s="28"/>
      <c r="O125" s="28"/>
      <c r="P125" s="28"/>
      <c r="Q125"/>
      <c r="R125"/>
      <c r="S125"/>
      <c r="T125"/>
    </row>
    <row r="126" spans="5:20" x14ac:dyDescent="0.3"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/>
      <c r="R126"/>
      <c r="S126"/>
      <c r="T126"/>
    </row>
    <row r="127" spans="5:20" x14ac:dyDescent="0.3"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/>
      <c r="R127"/>
      <c r="S127"/>
      <c r="T127"/>
    </row>
    <row r="128" spans="5:20" x14ac:dyDescent="0.3">
      <c r="E128" s="7"/>
      <c r="F128" s="7"/>
      <c r="G128" s="7"/>
      <c r="H128" s="7"/>
      <c r="I128" s="7"/>
      <c r="J128" s="7"/>
      <c r="K128" s="28"/>
      <c r="L128" s="28"/>
      <c r="M128" s="28"/>
      <c r="N128" s="28"/>
      <c r="O128" s="28"/>
      <c r="P128" s="28"/>
      <c r="Q128"/>
      <c r="R128"/>
      <c r="S128"/>
      <c r="T128"/>
    </row>
    <row r="129" spans="5:20" x14ac:dyDescent="0.3"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/>
      <c r="R129"/>
      <c r="S129"/>
      <c r="T129"/>
    </row>
    <row r="130" spans="5:20" x14ac:dyDescent="0.3"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/>
      <c r="R130"/>
      <c r="S130"/>
      <c r="T130"/>
    </row>
    <row r="131" spans="5:20" x14ac:dyDescent="0.3">
      <c r="E131" s="7"/>
      <c r="F131" s="7"/>
      <c r="G131" s="7"/>
      <c r="H131" s="7"/>
      <c r="I131" s="7"/>
      <c r="J131" s="7"/>
      <c r="K131" s="28"/>
      <c r="L131" s="28"/>
      <c r="M131" s="28"/>
      <c r="N131" s="28"/>
      <c r="O131" s="28"/>
      <c r="P131" s="28"/>
      <c r="Q131"/>
      <c r="R131"/>
      <c r="S131"/>
      <c r="T131"/>
    </row>
    <row r="132" spans="5:20" x14ac:dyDescent="0.3"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/>
      <c r="R132"/>
      <c r="S132"/>
      <c r="T132"/>
    </row>
    <row r="133" spans="5:20" x14ac:dyDescent="0.3"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/>
      <c r="R133"/>
      <c r="S133"/>
      <c r="T133"/>
    </row>
    <row r="134" spans="5:20" x14ac:dyDescent="0.3">
      <c r="E134" s="7"/>
      <c r="F134" s="7"/>
      <c r="G134" s="7"/>
      <c r="H134" s="7"/>
      <c r="I134" s="7"/>
      <c r="J134" s="7"/>
      <c r="K134" s="28"/>
      <c r="L134" s="28"/>
      <c r="M134" s="28"/>
      <c r="N134" s="28"/>
      <c r="O134" s="28"/>
      <c r="P134" s="28"/>
      <c r="Q134"/>
      <c r="R134"/>
      <c r="S134"/>
      <c r="T134"/>
    </row>
    <row r="135" spans="5:20" x14ac:dyDescent="0.3"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/>
      <c r="R135"/>
      <c r="S135"/>
      <c r="T135"/>
    </row>
    <row r="136" spans="5:20" x14ac:dyDescent="0.3"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/>
      <c r="R136"/>
      <c r="S136"/>
      <c r="T136"/>
    </row>
    <row r="137" spans="5:20" x14ac:dyDescent="0.3">
      <c r="E137" s="7"/>
      <c r="F137" s="7"/>
      <c r="G137" s="7"/>
      <c r="H137" s="7"/>
      <c r="I137" s="7"/>
      <c r="J137" s="7"/>
      <c r="K137" s="28"/>
      <c r="L137" s="28"/>
      <c r="M137" s="28"/>
      <c r="N137" s="28"/>
      <c r="O137" s="28"/>
      <c r="P137" s="28"/>
      <c r="Q137"/>
      <c r="R137"/>
      <c r="S137"/>
      <c r="T137"/>
    </row>
    <row r="138" spans="5:20" x14ac:dyDescent="0.3"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/>
      <c r="R138"/>
      <c r="S138"/>
      <c r="T138"/>
    </row>
    <row r="139" spans="5:20" x14ac:dyDescent="0.3"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/>
      <c r="R139"/>
      <c r="S139"/>
      <c r="T139"/>
    </row>
    <row r="140" spans="5:20" x14ac:dyDescent="0.3">
      <c r="E140" s="7"/>
      <c r="F140" s="7"/>
      <c r="G140" s="7"/>
      <c r="H140" s="7"/>
      <c r="I140" s="7"/>
      <c r="J140" s="7"/>
      <c r="K140" s="28"/>
      <c r="L140" s="28"/>
      <c r="M140" s="28"/>
      <c r="N140" s="28"/>
      <c r="O140" s="28"/>
      <c r="P140" s="28"/>
      <c r="Q140"/>
      <c r="R140"/>
      <c r="S140"/>
      <c r="T140"/>
    </row>
    <row r="141" spans="5:20" x14ac:dyDescent="0.3"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/>
      <c r="R141"/>
      <c r="S141"/>
      <c r="T141"/>
    </row>
    <row r="142" spans="5:20" x14ac:dyDescent="0.3"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/>
      <c r="R142"/>
      <c r="S142"/>
      <c r="T142"/>
    </row>
    <row r="143" spans="5:20" x14ac:dyDescent="0.3">
      <c r="E143" s="7"/>
      <c r="F143" s="7"/>
      <c r="G143" s="7"/>
      <c r="H143" s="7"/>
      <c r="I143" s="7"/>
      <c r="J143" s="7"/>
      <c r="K143" s="28"/>
      <c r="L143" s="28"/>
      <c r="M143" s="28"/>
      <c r="N143" s="28"/>
      <c r="O143" s="28"/>
      <c r="P143" s="28"/>
      <c r="Q143"/>
      <c r="R143"/>
      <c r="S143"/>
      <c r="T143"/>
    </row>
    <row r="144" spans="5:20" x14ac:dyDescent="0.3"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/>
      <c r="R144"/>
      <c r="S144"/>
      <c r="T144"/>
    </row>
    <row r="145" spans="5:20" x14ac:dyDescent="0.3"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/>
      <c r="R145"/>
      <c r="S145"/>
      <c r="T145"/>
    </row>
    <row r="146" spans="5:20" x14ac:dyDescent="0.3">
      <c r="E146" s="7"/>
      <c r="F146" s="7"/>
      <c r="G146" s="7"/>
      <c r="H146" s="7"/>
      <c r="I146" s="7"/>
      <c r="J146" s="7"/>
      <c r="K146" s="28"/>
      <c r="L146" s="28"/>
      <c r="M146" s="28"/>
      <c r="N146" s="28"/>
      <c r="O146" s="28"/>
      <c r="P146" s="28"/>
      <c r="Q146"/>
      <c r="R146"/>
      <c r="S146"/>
      <c r="T146"/>
    </row>
    <row r="147" spans="5:20" x14ac:dyDescent="0.3"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/>
      <c r="R147"/>
      <c r="S147"/>
      <c r="T147"/>
    </row>
    <row r="148" spans="5:20" x14ac:dyDescent="0.3"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/>
      <c r="R148"/>
      <c r="S148"/>
      <c r="T148"/>
    </row>
    <row r="149" spans="5:20" x14ac:dyDescent="0.3">
      <c r="E149" s="7"/>
      <c r="F149" s="7"/>
      <c r="G149" s="7"/>
      <c r="H149" s="7"/>
      <c r="I149" s="7"/>
      <c r="J149" s="7"/>
      <c r="K149" s="28"/>
      <c r="L149" s="28"/>
      <c r="M149" s="28"/>
      <c r="N149" s="28"/>
      <c r="O149" s="28"/>
      <c r="P149" s="28"/>
      <c r="Q149"/>
      <c r="R149"/>
      <c r="S149"/>
      <c r="T149"/>
    </row>
    <row r="150" spans="5:20" x14ac:dyDescent="0.3"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/>
      <c r="R150"/>
      <c r="S150"/>
      <c r="T150"/>
    </row>
    <row r="151" spans="5:20" x14ac:dyDescent="0.3"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/>
      <c r="R151"/>
      <c r="S151"/>
      <c r="T151"/>
    </row>
    <row r="152" spans="5:20" x14ac:dyDescent="0.3">
      <c r="E152" s="7"/>
      <c r="F152" s="7"/>
      <c r="G152" s="7"/>
      <c r="H152" s="7"/>
      <c r="I152" s="7"/>
      <c r="J152" s="7"/>
      <c r="K152" s="28"/>
      <c r="L152" s="28"/>
      <c r="M152" s="28"/>
      <c r="N152" s="28"/>
      <c r="O152" s="28"/>
      <c r="P152" s="28"/>
      <c r="Q152"/>
      <c r="R152"/>
      <c r="S152"/>
      <c r="T152"/>
    </row>
    <row r="153" spans="5:20" x14ac:dyDescent="0.3"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/>
      <c r="R153"/>
      <c r="S153"/>
      <c r="T153"/>
    </row>
    <row r="154" spans="5:20" x14ac:dyDescent="0.3"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/>
      <c r="R154"/>
      <c r="S154"/>
      <c r="T154"/>
    </row>
    <row r="155" spans="5:20" x14ac:dyDescent="0.3">
      <c r="E155" s="7"/>
      <c r="F155" s="7"/>
      <c r="G155" s="7"/>
      <c r="H155" s="7"/>
      <c r="I155" s="7"/>
      <c r="J155" s="7"/>
      <c r="K155" s="28"/>
      <c r="L155" s="28"/>
      <c r="M155" s="28"/>
      <c r="N155" s="28"/>
      <c r="O155" s="28"/>
      <c r="P155" s="28"/>
      <c r="Q155"/>
      <c r="R155"/>
      <c r="S155"/>
      <c r="T155"/>
    </row>
    <row r="156" spans="5:20" x14ac:dyDescent="0.3"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/>
      <c r="R156"/>
      <c r="S156"/>
      <c r="T156"/>
    </row>
    <row r="157" spans="5:20" x14ac:dyDescent="0.3"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/>
      <c r="R157"/>
      <c r="S157"/>
      <c r="T157"/>
    </row>
    <row r="158" spans="5:20" x14ac:dyDescent="0.3">
      <c r="E158" s="7"/>
      <c r="F158" s="7"/>
      <c r="G158" s="7"/>
      <c r="H158" s="7"/>
      <c r="I158" s="7"/>
      <c r="J158" s="7"/>
      <c r="K158" s="28"/>
      <c r="L158" s="28"/>
      <c r="M158" s="28"/>
      <c r="N158" s="28"/>
      <c r="O158" s="28"/>
      <c r="P158" s="28"/>
      <c r="Q158"/>
      <c r="R158"/>
      <c r="S158"/>
      <c r="T158"/>
    </row>
    <row r="159" spans="5:20" x14ac:dyDescent="0.3"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/>
      <c r="R159"/>
      <c r="S159"/>
      <c r="T159"/>
    </row>
    <row r="160" spans="5:20" x14ac:dyDescent="0.3"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/>
      <c r="R160"/>
      <c r="S160"/>
      <c r="T160"/>
    </row>
    <row r="161" spans="5:20" x14ac:dyDescent="0.3">
      <c r="E161" s="7"/>
      <c r="F161" s="7"/>
      <c r="G161" s="7"/>
      <c r="H161" s="7"/>
      <c r="I161" s="7"/>
      <c r="J161" s="7"/>
      <c r="K161" s="28"/>
      <c r="L161" s="28"/>
      <c r="M161" s="28"/>
      <c r="N161" s="28"/>
      <c r="O161" s="28"/>
      <c r="P161" s="28"/>
      <c r="Q161"/>
      <c r="R161"/>
      <c r="S161"/>
      <c r="T161"/>
    </row>
    <row r="162" spans="5:20" x14ac:dyDescent="0.3"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/>
      <c r="R162"/>
      <c r="S162"/>
      <c r="T162"/>
    </row>
    <row r="163" spans="5:20" x14ac:dyDescent="0.3"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/>
      <c r="R163"/>
      <c r="S163"/>
      <c r="T163"/>
    </row>
    <row r="164" spans="5:20" x14ac:dyDescent="0.3">
      <c r="E164" s="7"/>
      <c r="F164" s="7"/>
      <c r="G164" s="7"/>
      <c r="H164" s="7"/>
      <c r="I164" s="7"/>
      <c r="J164" s="7"/>
      <c r="K164" s="28"/>
      <c r="L164" s="28"/>
      <c r="M164" s="28"/>
      <c r="N164" s="28"/>
      <c r="O164" s="28"/>
      <c r="P164" s="28"/>
      <c r="Q164"/>
      <c r="R164"/>
      <c r="S164"/>
      <c r="T164"/>
    </row>
    <row r="165" spans="5:20" x14ac:dyDescent="0.3"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/>
      <c r="R165"/>
      <c r="S165"/>
      <c r="T165"/>
    </row>
    <row r="166" spans="5:20" x14ac:dyDescent="0.3"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/>
      <c r="R166"/>
      <c r="S166"/>
      <c r="T166"/>
    </row>
    <row r="167" spans="5:20" x14ac:dyDescent="0.3">
      <c r="E167" s="7"/>
      <c r="F167" s="7"/>
      <c r="G167" s="7"/>
      <c r="H167" s="7"/>
      <c r="I167" s="7"/>
      <c r="J167" s="7"/>
      <c r="K167" s="28"/>
      <c r="L167" s="28"/>
      <c r="M167" s="28"/>
      <c r="N167" s="28"/>
      <c r="O167" s="28"/>
      <c r="P167" s="28"/>
      <c r="Q167"/>
      <c r="R167"/>
      <c r="S167"/>
      <c r="T167"/>
    </row>
    <row r="168" spans="5:20" x14ac:dyDescent="0.3"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/>
      <c r="R168"/>
      <c r="S168"/>
      <c r="T168"/>
    </row>
    <row r="169" spans="5:20" x14ac:dyDescent="0.3">
      <c r="E169"/>
      <c r="G169"/>
      <c r="M169"/>
      <c r="N169"/>
      <c r="O169"/>
      <c r="P169"/>
      <c r="Q169"/>
      <c r="R169"/>
      <c r="S169"/>
      <c r="T169"/>
    </row>
    <row r="170" spans="5:20" x14ac:dyDescent="0.3">
      <c r="E170"/>
      <c r="G170"/>
      <c r="M170"/>
      <c r="N170"/>
      <c r="O170"/>
      <c r="P170"/>
      <c r="Q170"/>
      <c r="R170"/>
      <c r="S170"/>
      <c r="T170"/>
    </row>
    <row r="171" spans="5:20" x14ac:dyDescent="0.3">
      <c r="E171"/>
      <c r="G171"/>
      <c r="M171"/>
      <c r="N171"/>
      <c r="O171"/>
      <c r="P171"/>
      <c r="Q171"/>
      <c r="R171"/>
      <c r="S171"/>
      <c r="T171"/>
    </row>
    <row r="172" spans="5:20" x14ac:dyDescent="0.3">
      <c r="E172"/>
      <c r="G172"/>
      <c r="M172"/>
      <c r="N172"/>
      <c r="O172"/>
      <c r="P172"/>
      <c r="Q172"/>
      <c r="R172"/>
      <c r="S172"/>
      <c r="T172"/>
    </row>
    <row r="173" spans="5:20" x14ac:dyDescent="0.3">
      <c r="E173"/>
      <c r="G173"/>
      <c r="M173"/>
      <c r="N173"/>
      <c r="O173"/>
      <c r="P173"/>
      <c r="Q173"/>
      <c r="R173"/>
      <c r="S173"/>
      <c r="T173"/>
    </row>
    <row r="174" spans="5:20" x14ac:dyDescent="0.3">
      <c r="E174"/>
      <c r="G174"/>
      <c r="M174"/>
      <c r="N174"/>
      <c r="O174"/>
      <c r="P174"/>
      <c r="Q174"/>
      <c r="R174"/>
      <c r="S174"/>
      <c r="T174"/>
    </row>
    <row r="175" spans="5:20" x14ac:dyDescent="0.3">
      <c r="E175"/>
      <c r="G175"/>
      <c r="M175"/>
      <c r="N175"/>
      <c r="O175"/>
      <c r="P175"/>
      <c r="Q175"/>
      <c r="R175"/>
      <c r="S175"/>
      <c r="T175"/>
    </row>
    <row r="176" spans="5:20" x14ac:dyDescent="0.3">
      <c r="E176"/>
      <c r="G176"/>
      <c r="M176"/>
      <c r="N176"/>
      <c r="O176"/>
      <c r="P176"/>
      <c r="Q176"/>
      <c r="R176"/>
      <c r="S176"/>
      <c r="T176"/>
    </row>
    <row r="177" spans="6:6" customFormat="1" x14ac:dyDescent="0.3">
      <c r="F177" s="4"/>
    </row>
    <row r="178" spans="6:6" customFormat="1" x14ac:dyDescent="0.3">
      <c r="F178" s="4"/>
    </row>
    <row r="179" spans="6:6" customFormat="1" x14ac:dyDescent="0.3">
      <c r="F179" s="4"/>
    </row>
    <row r="180" spans="6:6" customFormat="1" x14ac:dyDescent="0.3">
      <c r="F180" s="4"/>
    </row>
  </sheetData>
  <sheetProtection algorithmName="SHA-512" hashValue="qeCc3LJBRzFa4xali4jNBzqOV3RJnos6DLSws07VKpOlTkYV8mOBglDkBHz/iyqlXqCGIk2SLn671eUpsvVQTw==" saltValue="HBm5GPSMFquodEKBYYF+zQ==" spinCount="100000" sheet="1" objects="1" scenarios="1"/>
  <protectedRanges>
    <protectedRange sqref="A76:F81 J76 J79:J82" name="Comments"/>
    <protectedRange sqref="C8:C55" name="Selection"/>
  </protectedRanges>
  <mergeCells count="28">
    <mergeCell ref="A6:F6"/>
    <mergeCell ref="G6:L6"/>
    <mergeCell ref="M6:R6"/>
    <mergeCell ref="D63:I63"/>
    <mergeCell ref="J63:O63"/>
    <mergeCell ref="A62:P62"/>
    <mergeCell ref="C58:H58"/>
    <mergeCell ref="C59:H59"/>
    <mergeCell ref="J58:S59"/>
    <mergeCell ref="A1:C4"/>
    <mergeCell ref="E1:L1"/>
    <mergeCell ref="E2:L2"/>
    <mergeCell ref="E3:G3"/>
    <mergeCell ref="I3:L3"/>
    <mergeCell ref="E4:L4"/>
    <mergeCell ref="L75:P80"/>
    <mergeCell ref="A78:F81"/>
    <mergeCell ref="A63:B63"/>
    <mergeCell ref="D68:I68"/>
    <mergeCell ref="A75:F75"/>
    <mergeCell ref="H75:J75"/>
    <mergeCell ref="A76:F77"/>
    <mergeCell ref="H76:I76"/>
    <mergeCell ref="H79:I79"/>
    <mergeCell ref="D73:I73"/>
    <mergeCell ref="A68:C68"/>
    <mergeCell ref="J68:O68"/>
    <mergeCell ref="H77:J78"/>
  </mergeCells>
  <phoneticPr fontId="6" type="noConversion"/>
  <conditionalFormatting sqref="A75:A76">
    <cfRule type="cellIs" dxfId="194" priority="52" operator="equal">
      <formula>"FAIL"</formula>
    </cfRule>
  </conditionalFormatting>
  <conditionalFormatting sqref="A76">
    <cfRule type="cellIs" dxfId="193" priority="47" operator="equal">
      <formula>"Conform after Modification"</formula>
    </cfRule>
    <cfRule type="containsText" dxfId="192" priority="48" operator="containsText" text="Not Conform">
      <formula>NOT(ISERROR(SEARCH("Not Conform",A76)))</formula>
    </cfRule>
    <cfRule type="cellIs" dxfId="191" priority="49" operator="equal">
      <formula>"Conform"</formula>
    </cfRule>
    <cfRule type="containsText" dxfId="190" priority="50" operator="containsText" text="FAIL">
      <formula>NOT(ISERROR(SEARCH("FAIL",A76)))</formula>
    </cfRule>
    <cfRule type="containsText" dxfId="189" priority="51" operator="containsText" text="PASS">
      <formula>NOT(ISERROR(SEARCH("PASS",A76)))</formula>
    </cfRule>
  </conditionalFormatting>
  <conditionalFormatting sqref="C58:C59">
    <cfRule type="containsText" dxfId="188" priority="40" operator="containsText" text="OK">
      <formula>NOT(ISERROR(SEARCH("OK",C58)))</formula>
    </cfRule>
    <cfRule type="notContainsText" dxfId="187" priority="41" operator="notContains" text="OK">
      <formula>ISERROR(SEARCH("OK",C58))</formula>
    </cfRule>
  </conditionalFormatting>
  <conditionalFormatting sqref="C72:C73">
    <cfRule type="containsText" dxfId="186" priority="31" operator="containsText" text="warning">
      <formula>NOT(ISERROR(SEARCH("warning",C72)))</formula>
    </cfRule>
    <cfRule type="containsText" dxfId="185" priority="32" operator="containsText" text="PASS">
      <formula>NOT(ISERROR(SEARCH("PASS",C72)))</formula>
    </cfRule>
    <cfRule type="containsText" dxfId="184" priority="33" operator="containsText" text="FAIL">
      <formula>NOT(ISERROR(SEARCH("FAIL",C72)))</formula>
    </cfRule>
  </conditionalFormatting>
  <conditionalFormatting sqref="C66:O66">
    <cfRule type="containsText" dxfId="183" priority="61" operator="containsText" text="PASS">
      <formula>NOT(ISERROR(SEARCH("PASS",C66)))</formula>
    </cfRule>
    <cfRule type="containsText" dxfId="182" priority="62" operator="containsText" text="FAIL">
      <formula>NOT(ISERROR(SEARCH("FAIL",C66)))</formula>
    </cfRule>
  </conditionalFormatting>
  <conditionalFormatting sqref="D68:D70">
    <cfRule type="cellIs" dxfId="179" priority="26" operator="equal">
      <formula>"FAIL"</formula>
    </cfRule>
  </conditionalFormatting>
  <conditionalFormatting sqref="D73 D71:O72 J73:O73">
    <cfRule type="containsText" dxfId="176" priority="38" operator="containsText" text="warning">
      <formula>NOT(ISERROR(SEARCH("warning",D71)))</formula>
    </cfRule>
  </conditionalFormatting>
  <conditionalFormatting sqref="D73:I73">
    <cfRule type="containsText" dxfId="175" priority="30" operator="containsText" text="Check for the presence of Droplet Crystal observations">
      <formula>NOT(ISERROR(SEARCH("Check for the presence of Droplet Crystal observations",D73)))</formula>
    </cfRule>
  </conditionalFormatting>
  <conditionalFormatting sqref="D71:O72 D73 J73:O73">
    <cfRule type="containsText" dxfId="174" priority="39" operator="containsText" text="PASS">
      <formula>NOT(ISERROR(SEARCH("PASS",D71)))</formula>
    </cfRule>
    <cfRule type="containsText" dxfId="173" priority="42" operator="containsText" text="FAIL">
      <formula>NOT(ISERROR(SEARCH("FAIL",D71)))</formula>
    </cfRule>
  </conditionalFormatting>
  <conditionalFormatting sqref="G66">
    <cfRule type="containsText" dxfId="157" priority="34" operator="containsText" text="WARNING">
      <formula>NOT(ISERROR(SEARCH("WARNING",G66)))</formula>
    </cfRule>
  </conditionalFormatting>
  <conditionalFormatting sqref="H77">
    <cfRule type="containsText" dxfId="144" priority="15" operator="containsText" text="Template matches lot number">
      <formula>NOT(ISERROR(SEARCH("Template matches lot number",H77)))</formula>
    </cfRule>
    <cfRule type="containsText" dxfId="143" priority="16" operator="containsText" text="Template DOES NOT match Lot number, please use the right template">
      <formula>NOT(ISERROR(SEARCH("Template DOES NOT match Lot number, please use the right template",H77)))</formula>
    </cfRule>
  </conditionalFormatting>
  <conditionalFormatting sqref="P66">
    <cfRule type="containsText" dxfId="112" priority="28" operator="containsText" text="FAIL">
      <formula>NOT(ISERROR(SEARCH("FAIL",P66)))</formula>
    </cfRule>
    <cfRule type="containsText" dxfId="111" priority="27" operator="containsText" text="PASS">
      <formula>NOT(ISERROR(SEARCH("PASS",P66)))</formula>
    </cfRule>
  </conditionalFormatting>
  <conditionalFormatting sqref="P67">
    <cfRule type="cellIs" dxfId="110" priority="29" operator="equal">
      <formula>"FAIL"</formula>
    </cfRule>
  </conditionalFormatting>
  <conditionalFormatting sqref="Q6 F169:F1048576">
    <cfRule type="cellIs" dxfId="109" priority="180" operator="equal">
      <formula>"FAIL"</formula>
    </cfRule>
  </conditionalFormatting>
  <conditionalFormatting sqref="Q8:S55">
    <cfRule type="cellIs" dxfId="108" priority="25" operator="equal">
      <formula>"FAIL"</formula>
    </cfRule>
  </conditionalFormatting>
  <dataValidations count="1">
    <dataValidation type="list" allowBlank="1" showInputMessage="1" showErrorMessage="1" sqref="A76" xr:uid="{E5BFF4B3-8D2E-49A7-8644-042CF8E817FC}">
      <formula1>"Conform, Not Conform"</formula1>
    </dataValidation>
  </dataValidations>
  <pageMargins left="0.23622047244094491" right="0.23622047244094491" top="0.74803149606299213" bottom="0.74803149606299213" header="0.31496062992125984" footer="0.31496062992125984"/>
  <pageSetup paperSize="9" scale="28" orientation="landscape" r:id="rId1"/>
  <headerFooter>
    <oddFooter>&amp;C&amp;P</oddFooter>
  </headerFooter>
  <colBreaks count="1" manualBreakCount="1">
    <brk id="28" max="38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" operator="notBetween" id="{8F096504-3ACC-44B4-BADE-FF7F810139AE}">
            <xm:f>Parameters!$G$14</xm:f>
            <xm:f>Parameters!$H$14</xm:f>
            <x14:dxf>
              <font>
                <b/>
                <i val="0"/>
                <color rgb="FFFF0000"/>
              </font>
            </x14:dxf>
          </x14:cfRule>
          <x14:cfRule type="cellIs" priority="6" operator="between" id="{AF54BD3B-5E76-4272-9EF9-3E506E30619A}">
            <xm:f>Parameters!$G$14</xm:f>
            <xm:f>Parameters!$H$14</xm:f>
            <x14:dxf>
              <font>
                <b/>
                <i val="0"/>
                <color rgb="FF00B050"/>
              </font>
            </x14:dxf>
          </x14:cfRule>
          <xm:sqref>D65</xm:sqref>
        </x14:conditionalFormatting>
        <x14:conditionalFormatting xmlns:xm="http://schemas.microsoft.com/office/excel/2006/main">
          <x14:cfRule type="cellIs" priority="1278" operator="lessThanOrEqual" id="{1574143B-9065-4AB6-AB2C-6DDBD5C8A2C6}">
            <xm:f>Parameters!$C$23</xm:f>
            <x14:dxf>
              <font>
                <b/>
                <i val="0"/>
                <color rgb="FFFF0000"/>
              </font>
            </x14:dxf>
          </x14:cfRule>
          <x14:cfRule type="cellIs" priority="1279" operator="greaterThan" id="{BDE59C63-9C32-462D-AB34-226C156CD5CE}">
            <xm:f>Parameters!$C$23</xm:f>
            <x14:dxf>
              <font>
                <b/>
                <i val="0"/>
                <color rgb="FF00B050"/>
              </font>
            </x14:dxf>
          </x14:cfRule>
          <xm:sqref>D70</xm:sqref>
        </x14:conditionalFormatting>
        <x14:conditionalFormatting xmlns:xm="http://schemas.microsoft.com/office/excel/2006/main">
          <x14:cfRule type="cellIs" priority="3" operator="between" id="{9D10B93F-B358-482B-A271-24B06847D545}">
            <xm:f>Parameters!$G$15</xm:f>
            <xm:f>Parameters!$H$15</xm:f>
            <x14:dxf>
              <font>
                <b/>
                <i val="0"/>
                <color rgb="FF00B050"/>
              </font>
            </x14:dxf>
          </x14:cfRule>
          <x14:cfRule type="cellIs" priority="4" operator="notBetween" id="{9A43970E-1F3C-494B-8AC1-4013C523052A}">
            <xm:f>Parameters!$G$15</xm:f>
            <xm:f>Parameters!$H$15</xm:f>
            <x14:dxf>
              <font>
                <b/>
                <i val="0"/>
                <color rgb="FFFF0000"/>
              </font>
            </x14:dxf>
          </x14:cfRule>
          <xm:sqref>E65</xm:sqref>
        </x14:conditionalFormatting>
        <x14:conditionalFormatting xmlns:xm="http://schemas.microsoft.com/office/excel/2006/main">
          <x14:cfRule type="cellIs" priority="220" operator="notBetween" id="{A337D695-9011-4FA3-B3EE-B86C1844D6D0}">
            <xm:f>Parameters!$G$15</xm:f>
            <xm:f>Parameters!$H$15</xm:f>
            <x14:dxf>
              <font>
                <b/>
                <i val="0"/>
                <color rgb="FFFF0000"/>
              </font>
            </x14:dxf>
          </x14:cfRule>
          <x14:cfRule type="cellIs" priority="221" operator="between" id="{AA02C29F-F8D7-45D0-9C4C-2A11EB55985E}">
            <xm:f>Parameters!$G$15</xm:f>
            <xm:f>Parameters!$H$15</xm:f>
            <x14:dxf>
              <font>
                <b/>
                <i val="0"/>
                <color rgb="FF00B050"/>
              </font>
            </x14:dxf>
          </x14:cfRule>
          <xm:sqref>E67 F82:F168</xm:sqref>
        </x14:conditionalFormatting>
        <x14:conditionalFormatting xmlns:xm="http://schemas.microsoft.com/office/excel/2006/main">
          <x14:cfRule type="cellIs" priority="1281" operator="greaterThan" id="{0FBAA164-E15D-4D03-B51D-00B4362DA86C}">
            <xm:f>Parameters!$C$24</xm:f>
            <x14:dxf>
              <font>
                <b/>
                <i val="0"/>
                <color rgb="FF00B050"/>
              </font>
            </x14:dxf>
          </x14:cfRule>
          <x14:cfRule type="cellIs" priority="1280" operator="lessThanOrEqual" id="{78FED9E4-0948-423F-B271-3857DE5DFAEE}">
            <xm:f>Parameters!$C$24</xm:f>
            <x14:dxf>
              <font>
                <b/>
                <i val="0"/>
                <color rgb="FFFF0000"/>
              </font>
            </x14:dxf>
          </x14:cfRule>
          <xm:sqref>E70</xm:sqref>
        </x14:conditionalFormatting>
        <x14:conditionalFormatting xmlns:xm="http://schemas.microsoft.com/office/excel/2006/main">
          <x14:cfRule type="cellIs" priority="2" operator="between" id="{FE9CC8D7-A519-4D1F-9AAD-1298DFD62243}">
            <xm:f>Parameters!$G$16</xm:f>
            <xm:f>Parameters!$H$16</xm:f>
            <x14:dxf>
              <font>
                <b/>
                <i val="0"/>
                <color rgb="FF00B050"/>
              </font>
            </x14:dxf>
          </x14:cfRule>
          <x14:cfRule type="cellIs" priority="1" operator="notBetween" id="{94FA7D78-B35E-42C3-BD9D-04CE985F3FF2}">
            <xm:f>Parameters!$G$16</xm:f>
            <xm:f>Parameters!$H$16</xm:f>
            <x14:dxf>
              <font>
                <b/>
                <i val="0"/>
                <color rgb="FFFF0000"/>
              </font>
            </x14:dxf>
          </x14:cfRule>
          <xm:sqref>F65</xm:sqref>
        </x14:conditionalFormatting>
        <x14:conditionalFormatting xmlns:xm="http://schemas.microsoft.com/office/excel/2006/main">
          <x14:cfRule type="cellIs" priority="224" operator="notBetween" id="{9835CD10-0E48-4817-A701-87D313CF426D}">
            <xm:f>Parameters!$G$16</xm:f>
            <xm:f>Parameters!$H$16</xm:f>
            <x14:dxf>
              <font>
                <b/>
                <i val="0"/>
                <color rgb="FFFF0000"/>
              </font>
            </x14:dxf>
          </x14:cfRule>
          <x14:cfRule type="cellIs" priority="225" operator="between" id="{360A78F3-303F-47BB-82EF-944196AEE285}">
            <xm:f>Parameters!$G$16</xm:f>
            <xm:f>Parameters!$H$16</xm:f>
            <x14:dxf>
              <font>
                <b/>
                <i val="0"/>
                <color rgb="FF00B050"/>
              </font>
            </x14:dxf>
          </x14:cfRule>
          <xm:sqref>F67 G82:G168</xm:sqref>
        </x14:conditionalFormatting>
        <x14:conditionalFormatting xmlns:xm="http://schemas.microsoft.com/office/excel/2006/main">
          <x14:cfRule type="cellIs" priority="1284" operator="greaterThan" id="{EAB159D9-F281-4D0F-861E-F51F0310ECB4}">
            <xm:f>Parameters!$C$25</xm:f>
            <x14:dxf>
              <font>
                <b/>
                <i val="0"/>
                <color rgb="FF00B050"/>
              </font>
            </x14:dxf>
          </x14:cfRule>
          <x14:cfRule type="cellIs" priority="1283" operator="between" id="{2C9F9D7E-0131-4D4B-8BBF-2EAE74560093}">
            <xm:f>Parameters!$C$25</xm:f>
            <xm:f>Parameters!$D$25</xm:f>
            <x14:dxf>
              <font>
                <b/>
                <i val="0"/>
                <color rgb="FFFFC000"/>
              </font>
            </x14:dxf>
          </x14:cfRule>
          <x14:cfRule type="cellIs" priority="1282" operator="lessThanOrEqual" id="{4CC138B4-B659-4FA5-91CB-07B2D26BD122}">
            <xm:f>Parameters!$C$25</xm:f>
            <x14:dxf>
              <font>
                <b/>
                <i val="0"/>
                <color rgb="FFFF0000"/>
              </font>
            </x14:dxf>
          </x14:cfRule>
          <xm:sqref>F70</xm:sqref>
        </x14:conditionalFormatting>
        <x14:conditionalFormatting xmlns:xm="http://schemas.microsoft.com/office/excel/2006/main">
          <x14:cfRule type="cellIs" priority="9" operator="between" id="{28A830D8-D77F-4AE7-B0F2-BC4FE1458434}">
            <xm:f>Parameters!$G$17</xm:f>
            <xm:f>Parameters!$H$17</xm:f>
            <x14:dxf>
              <font>
                <b/>
                <i val="0"/>
                <color rgb="FF00B050"/>
              </font>
            </x14:dxf>
          </x14:cfRule>
          <x14:cfRule type="cellIs" priority="10" operator="notBetween" id="{C0D0DBF8-AE0E-4897-9825-3A43CBFF3087}">
            <xm:f>Parameters!$G$17</xm:f>
            <xm:f>Parameters!$H$17</xm:f>
            <x14:dxf>
              <font>
                <b/>
                <i val="0"/>
                <color rgb="FFFFC000"/>
              </font>
            </x14:dxf>
          </x14:cfRule>
          <xm:sqref>G65</xm:sqref>
        </x14:conditionalFormatting>
        <x14:conditionalFormatting xmlns:xm="http://schemas.microsoft.com/office/excel/2006/main">
          <x14:cfRule type="cellIs" priority="230" operator="notBetween" id="{80AE6111-3B9E-480F-B585-9B7D26F6BF73}">
            <xm:f>Parameters!$G$17</xm:f>
            <xm:f>Parameters!$H$17</xm:f>
            <x14:dxf>
              <font>
                <b/>
                <i val="0"/>
                <color rgb="FFFF0000"/>
              </font>
            </x14:dxf>
          </x14:cfRule>
          <x14:cfRule type="cellIs" priority="231" operator="between" id="{DD6332B2-819E-4ED9-9BF2-58D155A2C702}">
            <xm:f>Parameters!$G$17</xm:f>
            <xm:f>Parameters!$H$17</xm:f>
            <x14:dxf>
              <font>
                <b/>
                <i val="0"/>
                <color rgb="FF00B050"/>
              </font>
            </x14:dxf>
          </x14:cfRule>
          <xm:sqref>G67 H83:H168</xm:sqref>
        </x14:conditionalFormatting>
        <x14:conditionalFormatting xmlns:xm="http://schemas.microsoft.com/office/excel/2006/main">
          <x14:cfRule type="cellIs" priority="234" operator="between" id="{C5B4A984-18BF-4598-96BB-1FA5F230C514}">
            <xm:f>Parameters!#REF!</xm:f>
            <xm:f>Parameters!$I$17</xm:f>
            <x14:dxf>
              <font>
                <b/>
                <i val="0"/>
                <color theme="7"/>
              </font>
            </x14:dxf>
          </x14:cfRule>
          <xm:sqref>G68</xm:sqref>
        </x14:conditionalFormatting>
        <x14:conditionalFormatting xmlns:xm="http://schemas.microsoft.com/office/excel/2006/main">
          <x14:cfRule type="cellIs" priority="1292" operator="between" id="{3BD08424-36D4-42B2-A8C0-5BE6AFAC925E}">
            <xm:f>Parameters!#REF!</xm:f>
            <xm:f>Parameters!$I$17</xm:f>
            <x14:dxf>
              <font>
                <b/>
                <i val="0"/>
                <color rgb="FFFFC000"/>
              </font>
            </x14:dxf>
          </x14:cfRule>
          <x14:cfRule type="cellIs" priority="1291" operator="greaterThan" id="{6DCD4D5F-CD09-4A3E-B3F1-8C7863D176AC}">
            <xm:f>Parameters!$I$17</xm:f>
            <x14:dxf>
              <font>
                <b/>
                <i val="0"/>
                <color rgb="FF00B050"/>
              </font>
            </x14:dxf>
          </x14:cfRule>
          <x14:cfRule type="cellIs" priority="1290" operator="lessThanOrEqual" id="{0F4F5CA8-9C82-49F1-9871-DD299DE688EE}">
            <xm:f>Parameters!$C$26</xm:f>
            <x14:dxf>
              <font>
                <b/>
                <i val="0"/>
                <color rgb="FFFF0000"/>
              </font>
            </x14:dxf>
          </x14:cfRule>
          <xm:sqref>G70</xm:sqref>
        </x14:conditionalFormatting>
        <x14:conditionalFormatting xmlns:xm="http://schemas.microsoft.com/office/excel/2006/main">
          <x14:cfRule type="cellIs" priority="7" operator="between" id="{3EEA46A9-F1BC-4D5D-9654-B6EF128E2836}">
            <xm:f>Parameters!$G$18</xm:f>
            <xm:f>Parameters!$H$18</xm:f>
            <x14:dxf>
              <font>
                <b/>
                <i val="0"/>
                <color rgb="FF00B050"/>
              </font>
            </x14:dxf>
          </x14:cfRule>
          <x14:cfRule type="cellIs" priority="8" operator="notBetween" id="{ED87BE9C-52E5-4272-A5F8-3ACBEC5470DF}">
            <xm:f>Parameters!$G$18</xm:f>
            <xm:f>Parameters!$H$18</xm:f>
            <x14:dxf>
              <font>
                <b/>
                <i val="0"/>
                <color rgb="FFFF0000"/>
              </font>
            </x14:dxf>
          </x14:cfRule>
          <xm:sqref>H65</xm:sqref>
        </x14:conditionalFormatting>
        <x14:conditionalFormatting xmlns:xm="http://schemas.microsoft.com/office/excel/2006/main">
          <x14:cfRule type="cellIs" priority="235" operator="notBetween" id="{DD853C8E-ED7C-46EB-8677-982BCAEB69D9}">
            <xm:f>Parameters!$G$18</xm:f>
            <xm:f>Parameters!$H$18</xm:f>
            <x14:dxf>
              <font>
                <b/>
                <i val="0"/>
                <color rgb="FFFF0000"/>
              </font>
            </x14:dxf>
          </x14:cfRule>
          <x14:cfRule type="cellIs" priority="236" operator="between" id="{2C4DB80C-76F0-437E-8A40-2DC56DA69D1F}">
            <xm:f>Parameters!$G$18</xm:f>
            <xm:f>Parameters!$H$18</xm:f>
            <x14:dxf>
              <font>
                <b/>
                <i val="0"/>
                <color rgb="FF00B050"/>
              </font>
            </x14:dxf>
          </x14:cfRule>
          <xm:sqref>H67 I83:I168</xm:sqref>
        </x14:conditionalFormatting>
        <x14:conditionalFormatting xmlns:xm="http://schemas.microsoft.com/office/excel/2006/main">
          <x14:cfRule type="cellIs" priority="1286" operator="greaterThan" id="{D7491C1F-FCBC-45A6-8F65-DA2C2175E187}">
            <xm:f>Parameters!$C$27</xm:f>
            <x14:dxf>
              <font>
                <b/>
                <i val="0"/>
                <color rgb="FF00B050"/>
              </font>
            </x14:dxf>
          </x14:cfRule>
          <x14:cfRule type="cellIs" priority="1285" operator="lessThanOrEqual" id="{98297ED4-7D4E-4C9D-B010-46F7FE003426}">
            <xm:f>Parameters!$C$27</xm:f>
            <x14:dxf>
              <font>
                <b/>
                <i val="0"/>
                <color rgb="FFFF0000"/>
              </font>
            </x14:dxf>
          </x14:cfRule>
          <xm:sqref>H70</xm:sqref>
        </x14:conditionalFormatting>
        <x14:conditionalFormatting xmlns:xm="http://schemas.microsoft.com/office/excel/2006/main">
          <x14:cfRule type="cellIs" priority="12" operator="notBetween" id="{E11BCAED-462B-4CFF-BB0C-786B9A6C90C5}">
            <xm:f>Parameters!$G$19</xm:f>
            <xm:f>Parameters!$H$19</xm:f>
            <x14:dxf>
              <font>
                <b/>
                <i val="0"/>
                <color rgb="FFFF0000"/>
              </font>
            </x14:dxf>
          </x14:cfRule>
          <x14:cfRule type="cellIs" priority="11" operator="between" id="{82226001-B2EE-4767-BE99-B8E57B13A420}">
            <xm:f>Parameters!$G$19</xm:f>
            <xm:f>Parameters!$H$19</xm:f>
            <x14:dxf>
              <font>
                <b/>
                <i val="0"/>
                <color rgb="FF00B050"/>
              </font>
            </x14:dxf>
          </x14:cfRule>
          <xm:sqref>I65</xm:sqref>
        </x14:conditionalFormatting>
        <x14:conditionalFormatting xmlns:xm="http://schemas.microsoft.com/office/excel/2006/main">
          <x14:cfRule type="cellIs" priority="242" operator="between" id="{A1EF8820-4A82-4F27-BE43-B2C9E62DD416}">
            <xm:f>Parameters!$G$19</xm:f>
            <xm:f>Parameters!$H$19</xm:f>
            <x14:dxf>
              <font>
                <b/>
                <i val="0"/>
                <color rgb="FF00B050"/>
              </font>
            </x14:dxf>
          </x14:cfRule>
          <x14:cfRule type="cellIs" priority="241" operator="notBetween" id="{7945259F-DDCB-44B9-8A65-9E82A8E8857F}">
            <xm:f>Parameters!$G$19</xm:f>
            <xm:f>Parameters!$H$19</xm:f>
            <x14:dxf>
              <font>
                <b/>
                <i val="0"/>
                <color rgb="FFFF0000"/>
              </font>
            </x14:dxf>
          </x14:cfRule>
          <xm:sqref>I67 J83:J168</xm:sqref>
        </x14:conditionalFormatting>
        <x14:conditionalFormatting xmlns:xm="http://schemas.microsoft.com/office/excel/2006/main">
          <x14:cfRule type="cellIs" priority="1287" operator="lessThanOrEqual" id="{48AC94D2-B254-4545-BD10-F9D840978EF9}">
            <xm:f>Parameters!$C$28</xm:f>
            <x14:dxf>
              <font>
                <b/>
                <i val="0"/>
                <color rgb="FFFF0000"/>
              </font>
            </x14:dxf>
          </x14:cfRule>
          <x14:cfRule type="cellIs" priority="1288" operator="between" id="{DC7686CF-5D28-4404-B171-111E45EB27A3}">
            <xm:f>Parameters!$C$28</xm:f>
            <xm:f>Parameters!$D$28</xm:f>
            <x14:dxf>
              <font>
                <b/>
                <i val="0"/>
                <color rgb="FFFFC000"/>
              </font>
            </x14:dxf>
          </x14:cfRule>
          <x14:cfRule type="cellIs" priority="1289" operator="greaterThan" id="{F8D5A8AF-5FE1-4639-85E0-DE220FA1C451}">
            <xm:f>Parameters!$C$28</xm:f>
            <x14:dxf>
              <font>
                <b/>
                <i val="0"/>
                <color rgb="FF00B050"/>
              </font>
            </x14:dxf>
          </x14:cfRule>
          <xm:sqref>I70</xm:sqref>
        </x14:conditionalFormatting>
        <x14:conditionalFormatting xmlns:xm="http://schemas.microsoft.com/office/excel/2006/main">
          <x14:cfRule type="cellIs" priority="247" operator="lessThan" id="{5677D6E3-76A9-4F2B-9CC6-0BA9E951BB73}">
            <xm:f>Parameters!$E$14</xm:f>
            <x14:dxf>
              <font>
                <b/>
                <i val="0"/>
                <color rgb="FFFFC000"/>
              </font>
            </x14:dxf>
          </x14:cfRule>
          <x14:cfRule type="cellIs" priority="246" operator="greaterThanOrEqual" id="{7C93CE0D-DDD3-4AB4-9648-6D09A91DDFF3}">
            <xm:f>Parameters!$E$14</xm:f>
            <x14:dxf>
              <font>
                <b/>
                <i val="0"/>
                <color rgb="FFFF0000"/>
              </font>
            </x14:dxf>
          </x14:cfRule>
          <x14:cfRule type="cellIs" priority="245" operator="lessThan" id="{9B94B672-86DF-4A91-AD4E-D5F38EFBE079}">
            <xm:f>Parameters!$D$14</xm:f>
            <x14:dxf>
              <font>
                <b/>
                <i val="0"/>
                <color rgb="FF00B050"/>
              </font>
            </x14:dxf>
          </x14:cfRule>
          <xm:sqref>J67 K84 K93:O93 K96 K99 K102 K105 K108 K111 K114 K117 K120 K123 K126 K129 K132 K135 K138 K141 K144 K147 K150 K153 K156 K159 K162 K165 K168</xm:sqref>
        </x14:conditionalFormatting>
        <x14:conditionalFormatting xmlns:xm="http://schemas.microsoft.com/office/excel/2006/main">
          <x14:cfRule type="cellIs" priority="13" operator="notBetween" id="{398F2D69-1BD4-4BFF-8B37-D625A949D92C}">
            <xm:f>Parameters!$G$15</xm:f>
            <xm:f>Parameters!$H$15</xm:f>
            <x14:dxf>
              <font>
                <b/>
                <i val="0"/>
                <color rgb="FFFF0000"/>
              </font>
            </x14:dxf>
          </x14:cfRule>
          <x14:cfRule type="cellIs" priority="21" operator="notBetween" id="{FBF70108-ACBA-47E4-B6B6-207A4E8D6C28}">
            <xm:f>Parameters!$G$19</xm:f>
            <xm:f>Parameters!$H$19</xm:f>
            <x14:dxf>
              <font>
                <b/>
                <i val="0"/>
                <color rgb="FFFF0000"/>
              </font>
            </x14:dxf>
          </x14:cfRule>
          <x14:cfRule type="cellIs" priority="22" operator="between" id="{2CFDD0B8-878F-4758-ABC2-DCED557929F6}">
            <xm:f>Parameters!$G$19</xm:f>
            <xm:f>Parameters!$H$19</xm:f>
            <x14:dxf>
              <font>
                <b/>
                <i val="0"/>
                <color rgb="FF00B050"/>
              </font>
            </x14:dxf>
          </x14:cfRule>
          <xm:sqref>J76</xm:sqref>
        </x14:conditionalFormatting>
        <x14:conditionalFormatting xmlns:xm="http://schemas.microsoft.com/office/excel/2006/main">
          <x14:cfRule type="cellIs" priority="23" operator="notBetween" id="{CC3ADADC-6C16-4ACE-A780-5BB4F43F81F5}">
            <xm:f>Parameters!$G$19</xm:f>
            <xm:f>Parameters!$H$19</xm:f>
            <x14:dxf>
              <font>
                <b/>
                <i val="0"/>
                <color rgb="FFFF0000"/>
              </font>
            </x14:dxf>
          </x14:cfRule>
          <x14:cfRule type="cellIs" priority="24" operator="between" id="{349DC1D7-E5C2-466C-A9F9-7424C240919C}">
            <xm:f>Parameters!$G$19</xm:f>
            <xm:f>Parameters!$H$19</xm:f>
            <x14:dxf>
              <font>
                <b/>
                <i val="0"/>
                <color rgb="FF00B050"/>
              </font>
            </x14:dxf>
          </x14:cfRule>
          <xm:sqref>J79:J80</xm:sqref>
        </x14:conditionalFormatting>
        <x14:conditionalFormatting xmlns:xm="http://schemas.microsoft.com/office/excel/2006/main">
          <x14:cfRule type="cellIs" priority="331" operator="lessThan" id="{1DC2A143-2143-4F01-8430-F856E4F9CC21}">
            <xm:f>Parameters!$E$15</xm:f>
            <x14:dxf>
              <font>
                <b/>
                <i val="0"/>
                <color rgb="FFFFC000"/>
              </font>
            </x14:dxf>
          </x14:cfRule>
          <x14:cfRule type="cellIs" priority="329" operator="lessThan" id="{E6BCC2CB-8415-4C0D-ADAE-0E18EAE4041D}">
            <xm:f>Parameters!$D$15</xm:f>
            <x14:dxf>
              <font>
                <b/>
                <i val="0"/>
                <color rgb="FF00B050"/>
              </font>
            </x14:dxf>
          </x14:cfRule>
          <x14:cfRule type="cellIs" priority="330" operator="greaterThanOrEqual" id="{FC598CEF-3218-45E3-8937-4A4A9AD1A7C7}">
            <xm:f>Parameters!$E$15</xm:f>
            <x14:dxf>
              <font>
                <b/>
                <i val="0"/>
                <color rgb="FFFF0000"/>
              </font>
            </x14:dxf>
          </x14:cfRule>
          <xm:sqref>K67 L84 L96 L99 L102 L105 L108 L111 L114 L117 L120 L123 L126 L129 L132 L135 L138 L141 L144 L147 L150 L153 L156 L159 L162 L165 L168</xm:sqref>
        </x14:conditionalFormatting>
        <x14:conditionalFormatting xmlns:xm="http://schemas.microsoft.com/office/excel/2006/main">
          <x14:cfRule type="cellIs" priority="410" operator="lessThan" id="{63015779-7483-4FE0-846F-FB90E072437F}">
            <xm:f>Parameters!$D$16</xm:f>
            <x14:dxf>
              <font>
                <b/>
                <i val="0"/>
                <color rgb="FF00B050"/>
              </font>
            </x14:dxf>
          </x14:cfRule>
          <x14:cfRule type="cellIs" priority="411" operator="greaterThanOrEqual" id="{EB0F1003-4049-417D-BCF7-4EB961B54E8C}">
            <xm:f>Parameters!$E$16</xm:f>
            <x14:dxf>
              <font>
                <b/>
                <i val="0"/>
                <color rgb="FFFF0000"/>
              </font>
            </x14:dxf>
          </x14:cfRule>
          <x14:cfRule type="cellIs" priority="412" operator="lessThan" id="{B8019FF2-2C36-4D66-A094-9BA233C2B69E}">
            <xm:f>Parameters!$E$16</xm:f>
            <x14:dxf>
              <font>
                <b/>
                <i val="0"/>
                <color rgb="FFFFC000"/>
              </font>
            </x14:dxf>
          </x14:cfRule>
          <xm:sqref>L67 M84 M96 M99 M102 M105 M108 M111 M114 M117 M120 M123 M126 M129 M132 M135 M138 M141 M144 M147 M150 M153 M156 M159 M162 M165 M168</xm:sqref>
        </x14:conditionalFormatting>
        <x14:conditionalFormatting xmlns:xm="http://schemas.microsoft.com/office/excel/2006/main">
          <x14:cfRule type="cellIs" priority="491" operator="lessThan" id="{1A0852D9-3FD9-455C-8E90-280D19A8B9F0}">
            <xm:f>Parameters!$D$17</xm:f>
            <x14:dxf>
              <font>
                <b/>
                <i val="0"/>
                <color rgb="FF00B050"/>
              </font>
            </x14:dxf>
          </x14:cfRule>
          <x14:cfRule type="cellIs" priority="492" operator="greaterThanOrEqual" id="{96434CB4-DF31-4BC2-BE84-02C208A27DFC}">
            <xm:f>Parameters!$E$17</xm:f>
            <x14:dxf>
              <font>
                <b/>
                <i val="0"/>
                <color rgb="FFFF0000"/>
              </font>
            </x14:dxf>
          </x14:cfRule>
          <x14:cfRule type="cellIs" priority="493" operator="lessThan" id="{3F697820-54C7-46A2-B86A-9F5ACD9E079B}">
            <xm:f>Parameters!$E$17</xm:f>
            <x14:dxf>
              <font>
                <b/>
                <i val="0"/>
                <color rgb="FFFFC000"/>
              </font>
            </x14:dxf>
          </x14:cfRule>
          <xm:sqref>M67 N84 N96 N99 N102 N105 N108 N111 N114 N117 N120 N123 N126 N129 N132 N135 N138 N141 N144 N147 N150 N153 N156 N159 N162 N165 N168</xm:sqref>
        </x14:conditionalFormatting>
        <x14:conditionalFormatting xmlns:xm="http://schemas.microsoft.com/office/excel/2006/main">
          <x14:cfRule type="cellIs" priority="573" operator="greaterThanOrEqual" id="{6E4DE2DE-AF40-4154-864D-0CF8696128BF}">
            <xm:f>Parameters!$E$18</xm:f>
            <x14:dxf>
              <font>
                <b/>
                <i val="0"/>
                <color rgb="FFFF0000"/>
              </font>
            </x14:dxf>
          </x14:cfRule>
          <x14:cfRule type="cellIs" priority="574" operator="lessThan" id="{EE6AE6D5-03F1-4EDB-AEC5-E83DF0337080}">
            <xm:f>Parameters!$E$18</xm:f>
            <x14:dxf>
              <font>
                <b/>
                <i val="0"/>
                <color rgb="FFFFC000"/>
              </font>
            </x14:dxf>
          </x14:cfRule>
          <x14:cfRule type="cellIs" priority="572" operator="lessThan" id="{9239948F-2A1B-4B91-BF72-E578F137EF1B}">
            <xm:f>Parameters!$D$18</xm:f>
            <x14:dxf>
              <font>
                <b/>
                <i val="0"/>
                <color rgb="FF00B050"/>
              </font>
            </x14:dxf>
          </x14:cfRule>
          <xm:sqref>N67 O84 O96 O99 O102 O105 O108 O111 O114 O117 O120 O123 O126 O129 O132 O135 O138 O141 O144 O147 O150 O153 O156 O159 O162 O165 O168</xm:sqref>
        </x14:conditionalFormatting>
        <x14:conditionalFormatting xmlns:xm="http://schemas.microsoft.com/office/excel/2006/main">
          <x14:cfRule type="cellIs" priority="654" operator="greaterThanOrEqual" id="{CB9809B1-D46D-41D6-8192-B01ACBFD7475}">
            <xm:f>Parameters!$E$19</xm:f>
            <x14:dxf>
              <font>
                <b/>
                <i val="0"/>
                <color rgb="FFFF0000"/>
              </font>
            </x14:dxf>
          </x14:cfRule>
          <x14:cfRule type="cellIs" priority="655" operator="lessThan" id="{03B5883F-C84E-41EB-844E-5B51ADA4A549}">
            <xm:f>Parameters!$E$19</xm:f>
            <x14:dxf>
              <font>
                <b/>
                <i val="0"/>
                <color rgb="FFFFC000"/>
              </font>
            </x14:dxf>
          </x14:cfRule>
          <x14:cfRule type="cellIs" priority="653" operator="lessThan" id="{6FCA5F28-7348-4DFE-8E61-E9C164EAC8F6}">
            <xm:f>Parameters!$D$19</xm:f>
            <x14:dxf>
              <font>
                <b/>
                <i val="0"/>
                <color rgb="FF00B050"/>
              </font>
            </x14:dxf>
          </x14:cfRule>
          <xm:sqref>O67 P84 P87 P90 P93 P96 P99 P102 P105 P108 P111 P114 P117 P120 P123 P126 P129 P132 P135 P138 P141 P144 P147 P150 P153 P156 P159 P162 P165 P168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3754E07-756D-4E07-8685-F186C97ECEBA}">
          <x14:formula1>
            <xm:f>Parameters!$B$32:$B$33</xm:f>
          </x14:formula1>
          <xm:sqref>C8:C55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C02B7-7638-4233-BFE0-30CDF7940248}">
  <dimension ref="A1:P101"/>
  <sheetViews>
    <sheetView topLeftCell="A117" workbookViewId="0">
      <selection activeCell="J69" sqref="J69"/>
    </sheetView>
  </sheetViews>
  <sheetFormatPr baseColWidth="10" defaultColWidth="11" defaultRowHeight="15.6" x14ac:dyDescent="0.3"/>
  <cols>
    <col min="1" max="1" width="17.3984375" customWidth="1"/>
    <col min="2" max="2" width="20.09765625" customWidth="1"/>
    <col min="3" max="3" width="16.09765625" customWidth="1"/>
    <col min="9" max="9" width="18.59765625" customWidth="1"/>
    <col min="10" max="10" width="16.69921875" customWidth="1"/>
  </cols>
  <sheetData>
    <row r="1" spans="1:16" s="141" customFormat="1" x14ac:dyDescent="0.3">
      <c r="A1" s="141" t="s">
        <v>175</v>
      </c>
      <c r="E1" s="155" t="s">
        <v>176</v>
      </c>
      <c r="F1" s="141" t="s">
        <v>151</v>
      </c>
      <c r="G1" s="141" t="s">
        <v>177</v>
      </c>
    </row>
    <row r="2" spans="1:16" x14ac:dyDescent="0.3">
      <c r="A2" s="152">
        <f>Results_Run1!A2</f>
        <v>0</v>
      </c>
      <c r="B2" s="152">
        <f>Results_Run1!B2</f>
        <v>0</v>
      </c>
      <c r="C2" s="152" t="str">
        <f>IFERROR(LEFT(B2,14),"")</f>
        <v>0</v>
      </c>
      <c r="D2" s="152" t="str">
        <f>IFERROR(RIGHT(B2,2),"")</f>
        <v>0</v>
      </c>
      <c r="E2" s="4">
        <f>Report_Run1!C8</f>
        <v>0</v>
      </c>
      <c r="F2" s="4">
        <f>Report_Run1!F8</f>
        <v>1</v>
      </c>
      <c r="G2" s="4" cm="1">
        <f t="array" ref="G2">_xlfn.IFS(AND(E2=1,F2=0),0,OR(E2=0,F2=1),1)</f>
        <v>1</v>
      </c>
    </row>
    <row r="3" spans="1:16" x14ac:dyDescent="0.3">
      <c r="A3">
        <f>Results_Run1!A3</f>
        <v>0</v>
      </c>
      <c r="B3">
        <f>Results_Run1!B3</f>
        <v>0</v>
      </c>
      <c r="C3" t="str">
        <f t="shared" ref="C3:C49" si="0">IFERROR(LEFT(B3,14),"")</f>
        <v>0</v>
      </c>
      <c r="D3" t="str">
        <f t="shared" ref="D3:D49" si="1">IFERROR(RIGHT(B3,2),"")</f>
        <v>0</v>
      </c>
      <c r="E3" s="4">
        <f>Report_Run1!C9</f>
        <v>0</v>
      </c>
      <c r="F3" s="4">
        <f>Report_Run1!F9</f>
        <v>1</v>
      </c>
      <c r="G3" s="4" cm="1">
        <f t="array" ref="G3">_xlfn.IFS(AND(E3=1,F3=0),0,OR(E3=0,F3=1),1)</f>
        <v>1</v>
      </c>
    </row>
    <row r="4" spans="1:16" x14ac:dyDescent="0.3">
      <c r="A4">
        <f>Results_Run1!A4</f>
        <v>0</v>
      </c>
      <c r="B4">
        <f>Results_Run1!B4</f>
        <v>0</v>
      </c>
      <c r="C4" t="str">
        <f t="shared" si="0"/>
        <v>0</v>
      </c>
      <c r="D4" t="str">
        <f t="shared" si="1"/>
        <v>0</v>
      </c>
      <c r="E4" s="4">
        <f>Report_Run1!C10</f>
        <v>0</v>
      </c>
      <c r="F4" s="4">
        <f>Report_Run1!F10</f>
        <v>1</v>
      </c>
      <c r="G4" s="4" cm="1">
        <f t="array" ref="G4">_xlfn.IFS(AND(E4=1,F4=0),0,OR(E4=0,F4=1),1)</f>
        <v>1</v>
      </c>
    </row>
    <row r="5" spans="1:16" x14ac:dyDescent="0.3">
      <c r="A5">
        <f>Results_Run1!A5</f>
        <v>0</v>
      </c>
      <c r="B5">
        <f>Results_Run1!B5</f>
        <v>0</v>
      </c>
      <c r="C5" t="str">
        <f t="shared" si="0"/>
        <v>0</v>
      </c>
      <c r="D5" t="str">
        <f t="shared" si="1"/>
        <v>0</v>
      </c>
      <c r="E5" s="4">
        <f>Report_Run1!C11</f>
        <v>0</v>
      </c>
      <c r="F5" s="4">
        <f>Report_Run1!F11</f>
        <v>1</v>
      </c>
      <c r="G5" s="4" cm="1">
        <f t="array" ref="G5">_xlfn.IFS(AND(E5=1,F5=0),0,OR(E5=0,F5=1),1)</f>
        <v>1</v>
      </c>
    </row>
    <row r="6" spans="1:16" ht="16.2" thickBot="1" x14ac:dyDescent="0.35">
      <c r="A6">
        <f>Results_Run1!A6</f>
        <v>0</v>
      </c>
      <c r="B6">
        <f>Results_Run1!B6</f>
        <v>0</v>
      </c>
      <c r="C6" t="str">
        <f t="shared" si="0"/>
        <v>0</v>
      </c>
      <c r="D6" t="str">
        <f t="shared" si="1"/>
        <v>0</v>
      </c>
      <c r="E6" s="4">
        <f>Report_Run1!C12</f>
        <v>0</v>
      </c>
      <c r="F6" s="4">
        <f>Report_Run1!F12</f>
        <v>1</v>
      </c>
      <c r="G6" s="4" cm="1">
        <f t="array" ref="G6">_xlfn.IFS(AND(E6=1,F6=0),0,OR(E6=0,F6=1),1)</f>
        <v>1</v>
      </c>
    </row>
    <row r="7" spans="1:16" x14ac:dyDescent="0.3">
      <c r="A7">
        <f>Results_Run1!A7</f>
        <v>0</v>
      </c>
      <c r="B7">
        <f>Results_Run1!B7</f>
        <v>0</v>
      </c>
      <c r="C7" t="str">
        <f t="shared" si="0"/>
        <v>0</v>
      </c>
      <c r="D7" t="str">
        <f t="shared" si="1"/>
        <v>0</v>
      </c>
      <c r="E7" s="4">
        <f>Report_Run1!C13</f>
        <v>0</v>
      </c>
      <c r="F7" s="4">
        <f>Report_Run1!F13</f>
        <v>1</v>
      </c>
      <c r="G7" s="4" cm="1">
        <f t="array" ref="G7">_xlfn.IFS(AND(E7=1,F7=0),0,OR(E7=0,F7=1),1)</f>
        <v>1</v>
      </c>
      <c r="I7" s="143"/>
      <c r="J7" s="144"/>
      <c r="K7" s="144"/>
      <c r="L7" s="144"/>
      <c r="M7" s="144"/>
      <c r="N7" s="144"/>
      <c r="O7" s="144"/>
      <c r="P7" s="145"/>
    </row>
    <row r="8" spans="1:16" x14ac:dyDescent="0.3">
      <c r="A8">
        <f>Results_Run1!A8</f>
        <v>0</v>
      </c>
      <c r="B8">
        <f>Results_Run1!B8</f>
        <v>0</v>
      </c>
      <c r="C8" t="str">
        <f t="shared" si="0"/>
        <v>0</v>
      </c>
      <c r="D8" t="str">
        <f t="shared" si="1"/>
        <v>0</v>
      </c>
      <c r="E8" s="4">
        <f>Report_Run1!C14</f>
        <v>0</v>
      </c>
      <c r="F8" s="4">
        <f>Report_Run1!F14</f>
        <v>1</v>
      </c>
      <c r="G8" s="4" cm="1">
        <f t="array" ref="G8">_xlfn.IFS(AND(E8=1,F8=0),0,OR(E8=0,F8=1),1)</f>
        <v>1</v>
      </c>
      <c r="I8" s="146" t="s">
        <v>178</v>
      </c>
      <c r="J8" s="48"/>
      <c r="K8" s="48"/>
      <c r="L8" s="48"/>
      <c r="M8" s="48"/>
      <c r="N8" s="48"/>
      <c r="O8" s="48"/>
      <c r="P8" s="147"/>
    </row>
    <row r="9" spans="1:16" x14ac:dyDescent="0.3">
      <c r="A9" s="152">
        <f>Results_Run1!A9</f>
        <v>0</v>
      </c>
      <c r="B9" s="152">
        <f>Results_Run1!B9</f>
        <v>0</v>
      </c>
      <c r="C9" s="152" t="str">
        <f t="shared" si="0"/>
        <v>0</v>
      </c>
      <c r="D9" s="152" t="str">
        <f t="shared" si="1"/>
        <v>0</v>
      </c>
      <c r="E9" s="4">
        <f>Report_Run1!C15</f>
        <v>0</v>
      </c>
      <c r="F9" s="4">
        <f>Report_Run1!F15</f>
        <v>1</v>
      </c>
      <c r="G9" s="4" cm="1">
        <f t="array" ref="G9">_xlfn.IFS(AND(E9=1,F9=0),0,OR(E9=0,F9=1),1)</f>
        <v>1</v>
      </c>
      <c r="I9" s="146" t="s">
        <v>179</v>
      </c>
      <c r="J9" s="48"/>
      <c r="K9" s="48"/>
      <c r="L9" s="48"/>
      <c r="M9" s="32" t="s">
        <v>180</v>
      </c>
      <c r="N9" s="48"/>
      <c r="O9" s="48"/>
      <c r="P9" s="147"/>
    </row>
    <row r="10" spans="1:16" x14ac:dyDescent="0.3">
      <c r="A10" s="152">
        <f>Results_Run1!A10</f>
        <v>0</v>
      </c>
      <c r="B10" s="152">
        <f>Results_Run1!B10</f>
        <v>0</v>
      </c>
      <c r="C10" s="152" t="str">
        <f t="shared" si="0"/>
        <v>0</v>
      </c>
      <c r="D10" s="152" t="str">
        <f t="shared" si="1"/>
        <v>0</v>
      </c>
      <c r="E10" s="4">
        <f>Report_Run1!C16</f>
        <v>0</v>
      </c>
      <c r="F10" s="4">
        <f>Report_Run1!F16</f>
        <v>1</v>
      </c>
      <c r="G10" s="4" cm="1">
        <f t="array" ref="G10">_xlfn.IFS(AND(E10=1,F10=0),0,OR(E10=0,F10=1),1)</f>
        <v>1</v>
      </c>
      <c r="I10" s="146" t="str">
        <f>IF(B2=0,"",B2)</f>
        <v/>
      </c>
      <c r="J10" s="48" t="str">
        <f>C2</f>
        <v>0</v>
      </c>
      <c r="K10" s="48" t="str">
        <f>D2</f>
        <v>0</v>
      </c>
      <c r="L10" s="32" t="str">
        <f>IF(AND(J10=J11,K10="A1"),G2,"Error")</f>
        <v>Error</v>
      </c>
      <c r="M10" s="32">
        <f>SUM(L10:L11)</f>
        <v>0</v>
      </c>
      <c r="N10" s="32" t="str">
        <f>IF(OR(L10="Error",L11="Error"),"Error","OK")</f>
        <v>Error</v>
      </c>
      <c r="O10" s="48" t="str">
        <f>IF(AND(M10&lt;2,N10="OK"),"Pass","Fail")</f>
        <v>Fail</v>
      </c>
      <c r="P10" s="147"/>
    </row>
    <row r="11" spans="1:16" x14ac:dyDescent="0.3">
      <c r="A11">
        <f>Results_Run1!A11</f>
        <v>0</v>
      </c>
      <c r="B11">
        <f>Results_Run1!B11</f>
        <v>0</v>
      </c>
      <c r="C11" t="str">
        <f t="shared" si="0"/>
        <v>0</v>
      </c>
      <c r="D11" t="str">
        <f t="shared" si="1"/>
        <v>0</v>
      </c>
      <c r="E11" s="4">
        <f>Report_Run1!C17</f>
        <v>0</v>
      </c>
      <c r="F11" s="4">
        <f>Report_Run1!F17</f>
        <v>1</v>
      </c>
      <c r="G11" s="4" cm="1">
        <f t="array" ref="G11">_xlfn.IFS(AND(E11=1,F11=0),0,OR(E11=0,F11=1),1)</f>
        <v>1</v>
      </c>
      <c r="I11" s="146" t="str">
        <f>IF(B10=0,"",B10)</f>
        <v/>
      </c>
      <c r="J11" s="48" t="str">
        <f>C10</f>
        <v>0</v>
      </c>
      <c r="K11" s="48" t="str">
        <f>D10</f>
        <v>0</v>
      </c>
      <c r="L11" s="32" t="str">
        <f>IF(AND(J10=J11,K11="A2"),G10,"Error")</f>
        <v>Error</v>
      </c>
      <c r="M11" s="32"/>
      <c r="N11" s="4"/>
      <c r="P11" s="148"/>
    </row>
    <row r="12" spans="1:16" x14ac:dyDescent="0.3">
      <c r="A12">
        <f>Results_Run1!A12</f>
        <v>0</v>
      </c>
      <c r="B12">
        <f>Results_Run1!B12</f>
        <v>0</v>
      </c>
      <c r="C12" t="str">
        <f t="shared" si="0"/>
        <v>0</v>
      </c>
      <c r="D12" t="str">
        <f t="shared" si="1"/>
        <v>0</v>
      </c>
      <c r="E12" s="4">
        <f>Report_Run1!C18</f>
        <v>0</v>
      </c>
      <c r="F12" s="4">
        <f>Report_Run1!F18</f>
        <v>1</v>
      </c>
      <c r="G12" s="4" cm="1">
        <f t="array" ref="G12">_xlfn.IFS(AND(E12=1,F12=0),0,OR(E12=0,F12=1),1)</f>
        <v>1</v>
      </c>
      <c r="I12" s="146" t="str">
        <f>IF(B9=0,"",B9)</f>
        <v/>
      </c>
      <c r="J12" s="48" t="str">
        <f>C9</f>
        <v>0</v>
      </c>
      <c r="K12" s="48" t="str">
        <f>D9</f>
        <v>0</v>
      </c>
      <c r="L12" s="32" t="str">
        <f>IF(AND(J12=J13,K12="H1"),G9,"Error")</f>
        <v>Error</v>
      </c>
      <c r="M12" s="32">
        <f>SUM(L12:L13)</f>
        <v>0</v>
      </c>
      <c r="N12" s="32" t="str">
        <f>IF(OR(L12="Error",L13="Error"),"Error","OK")</f>
        <v>Error</v>
      </c>
      <c r="O12" s="48" t="str">
        <f>IF(AND(M12&lt;2,N12="OK"),"Pass","Fail")</f>
        <v>Fail</v>
      </c>
      <c r="P12" s="148"/>
    </row>
    <row r="13" spans="1:16" x14ac:dyDescent="0.3">
      <c r="A13">
        <f>Results_Run1!A13</f>
        <v>0</v>
      </c>
      <c r="B13">
        <f>Results_Run1!B13</f>
        <v>0</v>
      </c>
      <c r="C13" t="str">
        <f t="shared" si="0"/>
        <v>0</v>
      </c>
      <c r="D13" t="str">
        <f t="shared" si="1"/>
        <v>0</v>
      </c>
      <c r="E13" s="4">
        <f>Report_Run1!C19</f>
        <v>0</v>
      </c>
      <c r="F13" s="4">
        <f>Report_Run1!F19</f>
        <v>1</v>
      </c>
      <c r="G13" s="4" cm="1">
        <f t="array" ref="G13">_xlfn.IFS(AND(E13=1,F13=0),0,OR(E13=0,F13=1),1)</f>
        <v>1</v>
      </c>
      <c r="I13" s="146" t="str">
        <f>IF(B17=0,"",B17)</f>
        <v/>
      </c>
      <c r="J13" s="48" t="str">
        <f>C17</f>
        <v>0</v>
      </c>
      <c r="K13" s="48" t="str">
        <f>D17</f>
        <v>0</v>
      </c>
      <c r="L13" s="32" t="str">
        <f>IF(AND(J12=J13,K13="H2"),G17,"Error")</f>
        <v>Error</v>
      </c>
      <c r="M13" s="32"/>
      <c r="N13" s="4"/>
      <c r="P13" s="148"/>
    </row>
    <row r="14" spans="1:16" x14ac:dyDescent="0.3">
      <c r="A14">
        <f>Results_Run1!A14</f>
        <v>0</v>
      </c>
      <c r="B14">
        <f>Results_Run1!B14</f>
        <v>0</v>
      </c>
      <c r="C14" t="str">
        <f t="shared" si="0"/>
        <v>0</v>
      </c>
      <c r="D14" t="str">
        <f t="shared" si="1"/>
        <v>0</v>
      </c>
      <c r="E14" s="4">
        <f>Report_Run1!C20</f>
        <v>0</v>
      </c>
      <c r="F14" s="4">
        <f>Report_Run1!F20</f>
        <v>1</v>
      </c>
      <c r="G14" s="4" cm="1">
        <f t="array" ref="G14">_xlfn.IFS(AND(E14=1,F14=0),0,OR(E14=0,F14=1),1)</f>
        <v>1</v>
      </c>
      <c r="I14" s="146" t="s">
        <v>181</v>
      </c>
      <c r="M14" s="4"/>
      <c r="N14" s="4"/>
      <c r="P14" s="148"/>
    </row>
    <row r="15" spans="1:16" x14ac:dyDescent="0.3">
      <c r="A15">
        <f>Results_Run1!A15</f>
        <v>0</v>
      </c>
      <c r="B15">
        <f>Results_Run1!B15</f>
        <v>0</v>
      </c>
      <c r="C15" t="str">
        <f t="shared" si="0"/>
        <v>0</v>
      </c>
      <c r="D15" t="str">
        <f t="shared" si="1"/>
        <v>0</v>
      </c>
      <c r="E15" s="4">
        <f>Report_Run1!C21</f>
        <v>0</v>
      </c>
      <c r="F15" s="4">
        <f>Report_Run1!F21</f>
        <v>1</v>
      </c>
      <c r="G15" s="4" cm="1">
        <f t="array" ref="G15">_xlfn.IFS(AND(E15=1,F15=0),0,OR(E15=0,F15=1),1)</f>
        <v>1</v>
      </c>
      <c r="I15" s="146" t="str">
        <f>IF(B18=0,"",B18)</f>
        <v/>
      </c>
      <c r="J15" s="48" t="str">
        <f>C18</f>
        <v>0</v>
      </c>
      <c r="K15" s="48" t="str">
        <f>D18</f>
        <v>0</v>
      </c>
      <c r="L15" s="32" t="str">
        <f>IF(AND(J15=J16,K15="A1"),G18,"Error")</f>
        <v>Error</v>
      </c>
      <c r="M15" s="32">
        <f>SUM(L15:L16)</f>
        <v>0</v>
      </c>
      <c r="N15" s="32" t="str">
        <f>IF(OR(L15="Error",L16="Error"),"Error","OK")</f>
        <v>Error</v>
      </c>
      <c r="O15" s="48" t="str">
        <f>IF(AND(M15&lt;2,N15="OK"),"Pass","Fail")</f>
        <v>Fail</v>
      </c>
      <c r="P15" s="148"/>
    </row>
    <row r="16" spans="1:16" x14ac:dyDescent="0.3">
      <c r="A16">
        <f>Results_Run1!A16</f>
        <v>0</v>
      </c>
      <c r="B16">
        <f>Results_Run1!B16</f>
        <v>0</v>
      </c>
      <c r="C16" t="str">
        <f t="shared" si="0"/>
        <v>0</v>
      </c>
      <c r="D16" t="str">
        <f t="shared" si="1"/>
        <v>0</v>
      </c>
      <c r="E16" s="4">
        <f>Report_Run1!C22</f>
        <v>0</v>
      </c>
      <c r="F16" s="4">
        <f>Report_Run1!F22</f>
        <v>1</v>
      </c>
      <c r="G16" s="4" cm="1">
        <f t="array" ref="G16">_xlfn.IFS(AND(E16=1,F16=0),0,OR(E16=0,F16=1),1)</f>
        <v>1</v>
      </c>
      <c r="I16" s="146" t="str">
        <f>IF(B26=0,"",B26)</f>
        <v/>
      </c>
      <c r="J16" s="48" t="str">
        <f>C26</f>
        <v>0</v>
      </c>
      <c r="K16" s="48" t="str">
        <f>D26</f>
        <v>0</v>
      </c>
      <c r="L16" s="32" t="str">
        <f>IF(AND(J15=J16,K16="A2"),G26,"Error")</f>
        <v>Error</v>
      </c>
      <c r="M16" s="32"/>
      <c r="N16" s="4"/>
      <c r="P16" s="148"/>
    </row>
    <row r="17" spans="1:16" x14ac:dyDescent="0.3">
      <c r="A17" s="152">
        <f>Results_Run1!A17</f>
        <v>0</v>
      </c>
      <c r="B17" s="152">
        <f>Results_Run1!B17</f>
        <v>0</v>
      </c>
      <c r="C17" s="152" t="str">
        <f t="shared" si="0"/>
        <v>0</v>
      </c>
      <c r="D17" s="152" t="str">
        <f t="shared" si="1"/>
        <v>0</v>
      </c>
      <c r="E17" s="4">
        <f>Report_Run1!C23</f>
        <v>0</v>
      </c>
      <c r="F17" s="4">
        <f>Report_Run1!F23</f>
        <v>1</v>
      </c>
      <c r="G17" s="4" cm="1">
        <f t="array" ref="G17">_xlfn.IFS(AND(E17=1,F17=0),0,OR(E17=0,F17=1),1)</f>
        <v>1</v>
      </c>
      <c r="I17" s="146" t="str">
        <f>IF(B25=0,"",B25)</f>
        <v/>
      </c>
      <c r="J17" s="48" t="str">
        <f>C25</f>
        <v>0</v>
      </c>
      <c r="K17" s="48" t="str">
        <f>D25</f>
        <v>0</v>
      </c>
      <c r="L17" s="32" t="str">
        <f>IF(AND(J17=J18,K17="H1"),G25,"Error")</f>
        <v>Error</v>
      </c>
      <c r="M17" s="32">
        <f>SUM(L17:L18)</f>
        <v>0</v>
      </c>
      <c r="N17" s="32" t="str">
        <f>IF(OR(L17="Error",L18="Error"),"Error","OK")</f>
        <v>Error</v>
      </c>
      <c r="O17" s="48" t="str">
        <f>IF(AND(M17&lt;2,N17="OK"),"Pass","Fail")</f>
        <v>Fail</v>
      </c>
      <c r="P17" s="148"/>
    </row>
    <row r="18" spans="1:16" x14ac:dyDescent="0.3">
      <c r="A18" s="153">
        <f>Results_Run1!A18</f>
        <v>0</v>
      </c>
      <c r="B18" s="153">
        <f>Results_Run1!B18</f>
        <v>0</v>
      </c>
      <c r="C18" s="153" t="str">
        <f t="shared" si="0"/>
        <v>0</v>
      </c>
      <c r="D18" s="153" t="str">
        <f t="shared" si="1"/>
        <v>0</v>
      </c>
      <c r="E18" s="4">
        <f>Report_Run1!C24</f>
        <v>0</v>
      </c>
      <c r="F18" s="4">
        <f>Report_Run1!F24</f>
        <v>1</v>
      </c>
      <c r="G18" s="4" cm="1">
        <f t="array" ref="G18">_xlfn.IFS(AND(E18=1,F18=0),0,OR(E18=0,F18=1),1)</f>
        <v>1</v>
      </c>
      <c r="I18" s="146" t="str">
        <f>IF(B33=0,"",B33)</f>
        <v/>
      </c>
      <c r="J18" s="48" t="str">
        <f>C33</f>
        <v>0</v>
      </c>
      <c r="K18" s="48" t="str">
        <f>D33</f>
        <v>0</v>
      </c>
      <c r="L18" s="32" t="str">
        <f>IF(AND(J17=J18,K18="H2"),G33,"Error")</f>
        <v>Error</v>
      </c>
      <c r="M18" s="4"/>
      <c r="N18" s="4"/>
      <c r="P18" s="148"/>
    </row>
    <row r="19" spans="1:16" x14ac:dyDescent="0.3">
      <c r="A19">
        <f>Results_Run1!A19</f>
        <v>0</v>
      </c>
      <c r="B19">
        <f>Results_Run1!B19</f>
        <v>0</v>
      </c>
      <c r="C19" t="str">
        <f t="shared" si="0"/>
        <v>0</v>
      </c>
      <c r="D19" t="str">
        <f t="shared" si="1"/>
        <v>0</v>
      </c>
      <c r="E19" s="4">
        <f>Report_Run1!C25</f>
        <v>0</v>
      </c>
      <c r="F19" s="4">
        <f>Report_Run1!F25</f>
        <v>1</v>
      </c>
      <c r="G19" s="4" cm="1">
        <f t="array" ref="G19">_xlfn.IFS(AND(E19=1,F19=0),0,OR(E19=0,F19=1),1)</f>
        <v>1</v>
      </c>
      <c r="I19" s="146" t="s">
        <v>182</v>
      </c>
      <c r="M19" s="4"/>
      <c r="N19" s="4"/>
      <c r="P19" s="148"/>
    </row>
    <row r="20" spans="1:16" x14ac:dyDescent="0.3">
      <c r="A20">
        <f>Results_Run1!A20</f>
        <v>0</v>
      </c>
      <c r="B20">
        <f>Results_Run1!B20</f>
        <v>0</v>
      </c>
      <c r="C20" t="str">
        <f t="shared" si="0"/>
        <v>0</v>
      </c>
      <c r="D20" t="str">
        <f t="shared" si="1"/>
        <v>0</v>
      </c>
      <c r="E20" s="4">
        <f>Report_Run1!C26</f>
        <v>0</v>
      </c>
      <c r="F20" s="4">
        <f>Report_Run1!F26</f>
        <v>1</v>
      </c>
      <c r="G20" s="4" cm="1">
        <f t="array" ref="G20">_xlfn.IFS(AND(E20=1,F20=0),0,OR(E20=0,F20=1),1)</f>
        <v>1</v>
      </c>
      <c r="I20" s="146" t="str">
        <f>IF(B34=0,"",B34)</f>
        <v/>
      </c>
      <c r="J20" s="48" t="str">
        <f>C34</f>
        <v>0</v>
      </c>
      <c r="K20" s="48" t="str">
        <f>D34</f>
        <v>0</v>
      </c>
      <c r="L20" s="32" t="str">
        <f>IF(AND(J20=J21,K20="A1"),G34,"Error")</f>
        <v>Error</v>
      </c>
      <c r="M20" s="32">
        <f>SUM(L20:L21)</f>
        <v>0</v>
      </c>
      <c r="N20" s="32" t="str">
        <f>IF(OR(L20="Error",L21="Error"),"Error","OK")</f>
        <v>Error</v>
      </c>
      <c r="O20" s="48" t="str">
        <f>IF(AND(M20&lt;2,N20="OK"),"Pass","Fail")</f>
        <v>Fail</v>
      </c>
      <c r="P20" s="148"/>
    </row>
    <row r="21" spans="1:16" x14ac:dyDescent="0.3">
      <c r="A21">
        <f>Results_Run1!A21</f>
        <v>0</v>
      </c>
      <c r="B21">
        <f>Results_Run1!B21</f>
        <v>0</v>
      </c>
      <c r="C21" t="str">
        <f t="shared" si="0"/>
        <v>0</v>
      </c>
      <c r="D21" t="str">
        <f t="shared" si="1"/>
        <v>0</v>
      </c>
      <c r="E21" s="4">
        <f>Report_Run1!C27</f>
        <v>0</v>
      </c>
      <c r="F21" s="4">
        <f>Report_Run1!F27</f>
        <v>1</v>
      </c>
      <c r="G21" s="4" cm="1">
        <f t="array" ref="G21">_xlfn.IFS(AND(E21=1,F21=0),0,OR(E21=0,F21=1),1)</f>
        <v>1</v>
      </c>
      <c r="I21" s="146" t="str">
        <f>IF(B42=0,"",B42)</f>
        <v/>
      </c>
      <c r="J21" s="48" t="str">
        <f>C42</f>
        <v>0</v>
      </c>
      <c r="K21" s="48" t="str">
        <f>D42</f>
        <v>0</v>
      </c>
      <c r="L21" s="32" t="str">
        <f>IF(AND(J20=J21,K21="A2"),G42,"Error")</f>
        <v>Error</v>
      </c>
      <c r="M21" s="32"/>
      <c r="N21" s="4"/>
      <c r="P21" s="148"/>
    </row>
    <row r="22" spans="1:16" x14ac:dyDescent="0.3">
      <c r="A22">
        <f>Results_Run1!A22</f>
        <v>0</v>
      </c>
      <c r="B22">
        <f>Results_Run1!B22</f>
        <v>0</v>
      </c>
      <c r="C22" t="str">
        <f t="shared" si="0"/>
        <v>0</v>
      </c>
      <c r="D22" t="str">
        <f t="shared" si="1"/>
        <v>0</v>
      </c>
      <c r="E22" s="4">
        <f>Report_Run1!C28</f>
        <v>0</v>
      </c>
      <c r="F22" s="4">
        <f>Report_Run1!F28</f>
        <v>1</v>
      </c>
      <c r="G22" s="4" cm="1">
        <f t="array" ref="G22">_xlfn.IFS(AND(E22=1,F22=0),0,OR(E22=0,F22=1),1)</f>
        <v>1</v>
      </c>
      <c r="I22" s="146" t="str">
        <f>IF(B41=0,"",B41)</f>
        <v/>
      </c>
      <c r="J22" s="48" t="str">
        <f>C41</f>
        <v>0</v>
      </c>
      <c r="K22" s="48" t="str">
        <f>D41</f>
        <v>0</v>
      </c>
      <c r="L22" s="32" t="str">
        <f>IF(AND(J22=J23,K22="H1"),G41,"Error")</f>
        <v>Error</v>
      </c>
      <c r="M22" s="32">
        <f>SUM(L22:L23)</f>
        <v>0</v>
      </c>
      <c r="N22" s="32" t="str">
        <f>IF(OR(L22="Error",L23="Error"),"Error","OK")</f>
        <v>Error</v>
      </c>
      <c r="O22" s="48" t="str">
        <f>IF(AND(M22&lt;2,N22="OK"),"Pass","Fail")</f>
        <v>Fail</v>
      </c>
      <c r="P22" s="148"/>
    </row>
    <row r="23" spans="1:16" x14ac:dyDescent="0.3">
      <c r="A23">
        <f>Results_Run1!A23</f>
        <v>0</v>
      </c>
      <c r="B23">
        <f>Results_Run1!B23</f>
        <v>0</v>
      </c>
      <c r="C23" t="str">
        <f t="shared" si="0"/>
        <v>0</v>
      </c>
      <c r="D23" t="str">
        <f t="shared" si="1"/>
        <v>0</v>
      </c>
      <c r="E23" s="4">
        <f>Report_Run1!C29</f>
        <v>0</v>
      </c>
      <c r="F23" s="4">
        <f>Report_Run1!F29</f>
        <v>1</v>
      </c>
      <c r="G23" s="4" cm="1">
        <f t="array" ref="G23">_xlfn.IFS(AND(E23=1,F23=0),0,OR(E23=0,F23=1),1)</f>
        <v>1</v>
      </c>
      <c r="I23" s="146" t="str">
        <f>IF(B49=0,"",B49)</f>
        <v/>
      </c>
      <c r="J23" s="48" t="str">
        <f>C49</f>
        <v>0</v>
      </c>
      <c r="K23" s="48" t="str">
        <f>D49</f>
        <v>0</v>
      </c>
      <c r="L23" s="32" t="str">
        <f>IF(AND(J22=J23,K23="H2"),G49,"Error")</f>
        <v>Error</v>
      </c>
      <c r="M23" s="4"/>
      <c r="N23" s="4"/>
      <c r="P23" s="148"/>
    </row>
    <row r="24" spans="1:16" x14ac:dyDescent="0.3">
      <c r="A24">
        <f>Results_Run1!A24</f>
        <v>0</v>
      </c>
      <c r="B24">
        <f>Results_Run1!B24</f>
        <v>0</v>
      </c>
      <c r="C24" t="str">
        <f t="shared" si="0"/>
        <v>0</v>
      </c>
      <c r="D24" t="str">
        <f t="shared" si="1"/>
        <v>0</v>
      </c>
      <c r="E24" s="4">
        <f>Report_Run1!C30</f>
        <v>0</v>
      </c>
      <c r="F24" s="4">
        <f>Report_Run1!F30</f>
        <v>1</v>
      </c>
      <c r="G24" s="4" cm="1">
        <f t="array" ref="G24">_xlfn.IFS(AND(E24=1,F24=0),0,OR(E24=0,F24=1),1)</f>
        <v>1</v>
      </c>
      <c r="I24" s="149"/>
      <c r="P24" s="148"/>
    </row>
    <row r="25" spans="1:16" x14ac:dyDescent="0.3">
      <c r="A25" s="153">
        <f>Results_Run1!A25</f>
        <v>0</v>
      </c>
      <c r="B25" s="153">
        <f>Results_Run1!B25</f>
        <v>0</v>
      </c>
      <c r="C25" s="153" t="str">
        <f t="shared" si="0"/>
        <v>0</v>
      </c>
      <c r="D25" s="153" t="str">
        <f t="shared" si="1"/>
        <v>0</v>
      </c>
      <c r="E25" s="4">
        <f>Report_Run1!C31</f>
        <v>0</v>
      </c>
      <c r="F25" s="4">
        <f>Report_Run1!F31</f>
        <v>1</v>
      </c>
      <c r="G25" s="4" cm="1">
        <f t="array" ref="G25">_xlfn.IFS(AND(E25=1,F25=0),0,OR(E25=0,F25=1),1)</f>
        <v>1</v>
      </c>
      <c r="I25" s="149"/>
      <c r="N25" s="4" t="s">
        <v>183</v>
      </c>
      <c r="O25" s="4" t="str">
        <f>IF(OR(O10="Fail",O12="Fail",O15="Fail",O17="Fail",O20="Fail",O22="Fail"),"FAILED","PASSED")</f>
        <v>FAILED</v>
      </c>
      <c r="P25" s="148"/>
    </row>
    <row r="26" spans="1:16" ht="16.2" thickBot="1" x14ac:dyDescent="0.35">
      <c r="A26" s="153">
        <f>Results_Run1!A26</f>
        <v>0</v>
      </c>
      <c r="B26" s="153">
        <f>Results_Run1!B26</f>
        <v>0</v>
      </c>
      <c r="C26" s="153" t="str">
        <f t="shared" si="0"/>
        <v>0</v>
      </c>
      <c r="D26" s="153" t="str">
        <f t="shared" si="1"/>
        <v>0</v>
      </c>
      <c r="E26" s="4">
        <f>Report_Run1!C32</f>
        <v>0</v>
      </c>
      <c r="F26" s="4">
        <f>Report_Run1!F32</f>
        <v>1</v>
      </c>
      <c r="G26" s="4" cm="1">
        <f t="array" ref="G26">_xlfn.IFS(AND(E26=1,F26=0),0,OR(E26=0,F26=1),1)</f>
        <v>1</v>
      </c>
      <c r="I26" s="150" t="str">
        <f>IF(AND(N10="OK",N12="OK",N15="OK",N17="OK",N20="OK",N22="OK"),"","/!\ Chambers order in the file is incorrect. Please classify the chambers in NioAnalyzer by chip number and alphabetically, starting with column 1 and then column 2. Redo the export and copy the data into Result and QC_Advanced.")</f>
        <v>/!\ Chambers order in the file is incorrect. Please classify the chambers in NioAnalyzer by chip number and alphabetically, starting with column 1 and then column 2. Redo the export and copy the data into Result and QC_Advanced.</v>
      </c>
      <c r="J26" s="58"/>
      <c r="K26" s="58"/>
      <c r="L26" s="58"/>
      <c r="M26" s="58"/>
      <c r="N26" s="58"/>
      <c r="O26" s="58"/>
      <c r="P26" s="151"/>
    </row>
    <row r="27" spans="1:16" x14ac:dyDescent="0.3">
      <c r="A27">
        <f>Results_Run1!A27</f>
        <v>0</v>
      </c>
      <c r="B27">
        <f>Results_Run1!B27</f>
        <v>0</v>
      </c>
      <c r="C27" t="str">
        <f t="shared" si="0"/>
        <v>0</v>
      </c>
      <c r="D27" t="str">
        <f t="shared" si="1"/>
        <v>0</v>
      </c>
      <c r="E27" s="4">
        <f>Report_Run1!C33</f>
        <v>0</v>
      </c>
      <c r="F27" s="4">
        <f>Report_Run1!F33</f>
        <v>1</v>
      </c>
      <c r="G27" s="4" cm="1">
        <f t="array" ref="G27">_xlfn.IFS(AND(E27=1,F27=0),0,OR(E27=0,F27=1),1)</f>
        <v>1</v>
      </c>
    </row>
    <row r="28" spans="1:16" x14ac:dyDescent="0.3">
      <c r="A28">
        <f>Results_Run1!A28</f>
        <v>0</v>
      </c>
      <c r="B28">
        <f>Results_Run1!B28</f>
        <v>0</v>
      </c>
      <c r="C28" t="str">
        <f t="shared" si="0"/>
        <v>0</v>
      </c>
      <c r="D28" t="str">
        <f t="shared" si="1"/>
        <v>0</v>
      </c>
      <c r="E28" s="4">
        <f>Report_Run1!C34</f>
        <v>0</v>
      </c>
      <c r="F28" s="4">
        <f>Report_Run1!F34</f>
        <v>1</v>
      </c>
      <c r="G28" s="4" cm="1">
        <f t="array" ref="G28">_xlfn.IFS(AND(E28=1,F28=0),0,OR(E28=0,F28=1),1)</f>
        <v>1</v>
      </c>
    </row>
    <row r="29" spans="1:16" x14ac:dyDescent="0.3">
      <c r="A29">
        <f>Results_Run1!A29</f>
        <v>0</v>
      </c>
      <c r="B29">
        <f>Results_Run1!B29</f>
        <v>0</v>
      </c>
      <c r="C29" t="str">
        <f t="shared" si="0"/>
        <v>0</v>
      </c>
      <c r="D29" t="str">
        <f t="shared" si="1"/>
        <v>0</v>
      </c>
      <c r="E29" s="4">
        <f>Report_Run1!C35</f>
        <v>0</v>
      </c>
      <c r="F29" s="4">
        <f>Report_Run1!F35</f>
        <v>1</v>
      </c>
      <c r="G29" s="4" cm="1">
        <f t="array" ref="G29">_xlfn.IFS(AND(E29=1,F29=0),0,OR(E29=0,F29=1),1)</f>
        <v>1</v>
      </c>
    </row>
    <row r="30" spans="1:16" x14ac:dyDescent="0.3">
      <c r="A30">
        <f>Results_Run1!A30</f>
        <v>0</v>
      </c>
      <c r="B30">
        <f>Results_Run1!B30</f>
        <v>0</v>
      </c>
      <c r="C30" t="str">
        <f t="shared" si="0"/>
        <v>0</v>
      </c>
      <c r="D30" t="str">
        <f t="shared" si="1"/>
        <v>0</v>
      </c>
      <c r="E30" s="4">
        <f>Report_Run1!C36</f>
        <v>0</v>
      </c>
      <c r="F30" s="4">
        <f>Report_Run1!F36</f>
        <v>1</v>
      </c>
      <c r="G30" s="4" cm="1">
        <f t="array" ref="G30">_xlfn.IFS(AND(E30=1,F30=0),0,OR(E30=0,F30=1),1)</f>
        <v>1</v>
      </c>
    </row>
    <row r="31" spans="1:16" x14ac:dyDescent="0.3">
      <c r="A31">
        <f>Results_Run1!A31</f>
        <v>0</v>
      </c>
      <c r="B31">
        <f>Results_Run1!B31</f>
        <v>0</v>
      </c>
      <c r="C31" t="str">
        <f t="shared" si="0"/>
        <v>0</v>
      </c>
      <c r="D31" t="str">
        <f t="shared" si="1"/>
        <v>0</v>
      </c>
      <c r="E31" s="4">
        <f>Report_Run1!C37</f>
        <v>0</v>
      </c>
      <c r="F31" s="4">
        <f>Report_Run1!F37</f>
        <v>1</v>
      </c>
      <c r="G31" s="4" cm="1">
        <f t="array" ref="G31">_xlfn.IFS(AND(E31=1,F31=0),0,OR(E31=0,F31=1),1)</f>
        <v>1</v>
      </c>
    </row>
    <row r="32" spans="1:16" x14ac:dyDescent="0.3">
      <c r="A32">
        <f>Results_Run1!A32</f>
        <v>0</v>
      </c>
      <c r="B32">
        <f>Results_Run1!B32</f>
        <v>0</v>
      </c>
      <c r="C32" t="str">
        <f t="shared" si="0"/>
        <v>0</v>
      </c>
      <c r="D32" t="str">
        <f t="shared" si="1"/>
        <v>0</v>
      </c>
      <c r="E32" s="4">
        <f>Report_Run1!C38</f>
        <v>0</v>
      </c>
      <c r="F32" s="4">
        <f>Report_Run1!F38</f>
        <v>1</v>
      </c>
      <c r="G32" s="4" cm="1">
        <f t="array" ref="G32">_xlfn.IFS(AND(E32=1,F32=0),0,OR(E32=0,F32=1),1)</f>
        <v>1</v>
      </c>
    </row>
    <row r="33" spans="1:7" x14ac:dyDescent="0.3">
      <c r="A33" s="153">
        <f>Results_Run1!A33</f>
        <v>0</v>
      </c>
      <c r="B33" s="153">
        <f>Results_Run1!B33</f>
        <v>0</v>
      </c>
      <c r="C33" s="153" t="str">
        <f t="shared" si="0"/>
        <v>0</v>
      </c>
      <c r="D33" s="153" t="str">
        <f t="shared" si="1"/>
        <v>0</v>
      </c>
      <c r="E33" s="4">
        <f>Report_Run1!C39</f>
        <v>0</v>
      </c>
      <c r="F33" s="4">
        <f>Report_Run1!F39</f>
        <v>1</v>
      </c>
      <c r="G33" s="4" cm="1">
        <f t="array" ref="G33">_xlfn.IFS(AND(E33=1,F33=0),0,OR(E33=0,F33=1),1)</f>
        <v>1</v>
      </c>
    </row>
    <row r="34" spans="1:7" x14ac:dyDescent="0.3">
      <c r="A34" s="154">
        <f>Results_Run1!A34</f>
        <v>0</v>
      </c>
      <c r="B34" s="154">
        <f>Results_Run1!B34</f>
        <v>0</v>
      </c>
      <c r="C34" s="154" t="str">
        <f t="shared" si="0"/>
        <v>0</v>
      </c>
      <c r="D34" s="154" t="str">
        <f t="shared" si="1"/>
        <v>0</v>
      </c>
      <c r="E34" s="4">
        <f>Report_Run1!C40</f>
        <v>0</v>
      </c>
      <c r="F34" s="4">
        <f>Report_Run1!F40</f>
        <v>1</v>
      </c>
      <c r="G34" s="4" cm="1">
        <f t="array" ref="G34">_xlfn.IFS(AND(E34=1,F34=0),0,OR(E34=0,F34=1),1)</f>
        <v>1</v>
      </c>
    </row>
    <row r="35" spans="1:7" x14ac:dyDescent="0.3">
      <c r="A35">
        <f>Results_Run1!A35</f>
        <v>0</v>
      </c>
      <c r="B35">
        <f>Results_Run1!B35</f>
        <v>0</v>
      </c>
      <c r="C35" t="str">
        <f t="shared" si="0"/>
        <v>0</v>
      </c>
      <c r="D35" t="str">
        <f t="shared" si="1"/>
        <v>0</v>
      </c>
      <c r="E35" s="4">
        <f>Report_Run1!C41</f>
        <v>0</v>
      </c>
      <c r="F35" s="4">
        <f>Report_Run1!F41</f>
        <v>1</v>
      </c>
      <c r="G35" s="4" cm="1">
        <f t="array" ref="G35">_xlfn.IFS(AND(E35=1,F35=0),0,OR(E35=0,F35=1),1)</f>
        <v>1</v>
      </c>
    </row>
    <row r="36" spans="1:7" x14ac:dyDescent="0.3">
      <c r="A36">
        <f>Results_Run1!A36</f>
        <v>0</v>
      </c>
      <c r="B36">
        <f>Results_Run1!B36</f>
        <v>0</v>
      </c>
      <c r="C36" t="str">
        <f t="shared" si="0"/>
        <v>0</v>
      </c>
      <c r="D36" t="str">
        <f t="shared" si="1"/>
        <v>0</v>
      </c>
      <c r="E36" s="4">
        <f>Report_Run1!C42</f>
        <v>0</v>
      </c>
      <c r="F36" s="4">
        <f>Report_Run1!F42</f>
        <v>1</v>
      </c>
      <c r="G36" s="4" cm="1">
        <f t="array" ref="G36">_xlfn.IFS(AND(E36=1,F36=0),0,OR(E36=0,F36=1),1)</f>
        <v>1</v>
      </c>
    </row>
    <row r="37" spans="1:7" x14ac:dyDescent="0.3">
      <c r="A37">
        <f>Results_Run1!A37</f>
        <v>0</v>
      </c>
      <c r="B37">
        <f>Results_Run1!B37</f>
        <v>0</v>
      </c>
      <c r="C37" t="str">
        <f t="shared" si="0"/>
        <v>0</v>
      </c>
      <c r="D37" t="str">
        <f t="shared" si="1"/>
        <v>0</v>
      </c>
      <c r="E37" s="4">
        <f>Report_Run1!C43</f>
        <v>0</v>
      </c>
      <c r="F37" s="4">
        <f>Report_Run1!F43</f>
        <v>1</v>
      </c>
      <c r="G37" s="4" cm="1">
        <f t="array" ref="G37">_xlfn.IFS(AND(E37=1,F37=0),0,OR(E37=0,F37=1),1)</f>
        <v>1</v>
      </c>
    </row>
    <row r="38" spans="1:7" x14ac:dyDescent="0.3">
      <c r="A38">
        <f>Results_Run1!A38</f>
        <v>0</v>
      </c>
      <c r="B38">
        <f>Results_Run1!B38</f>
        <v>0</v>
      </c>
      <c r="C38" t="str">
        <f t="shared" si="0"/>
        <v>0</v>
      </c>
      <c r="D38" t="str">
        <f t="shared" si="1"/>
        <v>0</v>
      </c>
      <c r="E38" s="4">
        <f>Report_Run1!C44</f>
        <v>0</v>
      </c>
      <c r="F38" s="4">
        <f>Report_Run1!F44</f>
        <v>1</v>
      </c>
      <c r="G38" s="4" cm="1">
        <f t="array" ref="G38">_xlfn.IFS(AND(E38=1,F38=0),0,OR(E38=0,F38=1),1)</f>
        <v>1</v>
      </c>
    </row>
    <row r="39" spans="1:7" x14ac:dyDescent="0.3">
      <c r="A39">
        <f>Results_Run1!A39</f>
        <v>0</v>
      </c>
      <c r="B39">
        <f>Results_Run1!B39</f>
        <v>0</v>
      </c>
      <c r="C39" t="str">
        <f t="shared" si="0"/>
        <v>0</v>
      </c>
      <c r="D39" t="str">
        <f t="shared" si="1"/>
        <v>0</v>
      </c>
      <c r="E39" s="4">
        <f>Report_Run1!C45</f>
        <v>0</v>
      </c>
      <c r="F39" s="4">
        <f>Report_Run1!F45</f>
        <v>1</v>
      </c>
      <c r="G39" s="4" cm="1">
        <f t="array" ref="G39">_xlfn.IFS(AND(E39=1,F39=0),0,OR(E39=0,F39=1),1)</f>
        <v>1</v>
      </c>
    </row>
    <row r="40" spans="1:7" x14ac:dyDescent="0.3">
      <c r="A40">
        <f>Results_Run1!A40</f>
        <v>0</v>
      </c>
      <c r="B40">
        <f>Results_Run1!B40</f>
        <v>0</v>
      </c>
      <c r="C40" t="str">
        <f t="shared" si="0"/>
        <v>0</v>
      </c>
      <c r="D40" t="str">
        <f t="shared" si="1"/>
        <v>0</v>
      </c>
      <c r="E40" s="4">
        <f>Report_Run1!C46</f>
        <v>0</v>
      </c>
      <c r="F40" s="4">
        <f>Report_Run1!F46</f>
        <v>1</v>
      </c>
      <c r="G40" s="4" cm="1">
        <f t="array" ref="G40">_xlfn.IFS(AND(E40=1,F40=0),0,OR(E40=0,F40=1),1)</f>
        <v>1</v>
      </c>
    </row>
    <row r="41" spans="1:7" x14ac:dyDescent="0.3">
      <c r="A41" s="154">
        <f>Results_Run1!A41</f>
        <v>0</v>
      </c>
      <c r="B41" s="154">
        <f>Results_Run1!B41</f>
        <v>0</v>
      </c>
      <c r="C41" s="154" t="str">
        <f t="shared" si="0"/>
        <v>0</v>
      </c>
      <c r="D41" s="154" t="str">
        <f t="shared" si="1"/>
        <v>0</v>
      </c>
      <c r="E41" s="4">
        <f>Report_Run1!C47</f>
        <v>0</v>
      </c>
      <c r="F41" s="4">
        <f>Report_Run1!F47</f>
        <v>1</v>
      </c>
      <c r="G41" s="4" cm="1">
        <f t="array" ref="G41">_xlfn.IFS(AND(E41=1,F41=0),0,OR(E41=0,F41=1),1)</f>
        <v>1</v>
      </c>
    </row>
    <row r="42" spans="1:7" x14ac:dyDescent="0.3">
      <c r="A42" s="154">
        <f>Results_Run1!A42</f>
        <v>0</v>
      </c>
      <c r="B42" s="154">
        <f>Results_Run1!B42</f>
        <v>0</v>
      </c>
      <c r="C42" s="154" t="str">
        <f t="shared" si="0"/>
        <v>0</v>
      </c>
      <c r="D42" s="154" t="str">
        <f t="shared" si="1"/>
        <v>0</v>
      </c>
      <c r="E42" s="4">
        <f>Report_Run1!C48</f>
        <v>0</v>
      </c>
      <c r="F42" s="4">
        <f>Report_Run1!F48</f>
        <v>1</v>
      </c>
      <c r="G42" s="4" cm="1">
        <f t="array" ref="G42">_xlfn.IFS(AND(E42=1,F42=0),0,OR(E42=0,F42=1),1)</f>
        <v>1</v>
      </c>
    </row>
    <row r="43" spans="1:7" x14ac:dyDescent="0.3">
      <c r="A43">
        <f>Results_Run1!A43</f>
        <v>0</v>
      </c>
      <c r="B43">
        <f>Results_Run1!B43</f>
        <v>0</v>
      </c>
      <c r="C43" t="str">
        <f t="shared" si="0"/>
        <v>0</v>
      </c>
      <c r="D43" t="str">
        <f t="shared" si="1"/>
        <v>0</v>
      </c>
      <c r="E43" s="4">
        <f>Report_Run1!C49</f>
        <v>0</v>
      </c>
      <c r="F43" s="4">
        <f>Report_Run1!F49</f>
        <v>1</v>
      </c>
      <c r="G43" s="4" cm="1">
        <f t="array" ref="G43">_xlfn.IFS(AND(E43=1,F43=0),0,OR(E43=0,F43=1),1)</f>
        <v>1</v>
      </c>
    </row>
    <row r="44" spans="1:7" x14ac:dyDescent="0.3">
      <c r="A44">
        <f>Results_Run1!A44</f>
        <v>0</v>
      </c>
      <c r="B44">
        <f>Results_Run1!B44</f>
        <v>0</v>
      </c>
      <c r="C44" t="str">
        <f t="shared" si="0"/>
        <v>0</v>
      </c>
      <c r="D44" t="str">
        <f t="shared" si="1"/>
        <v>0</v>
      </c>
      <c r="E44" s="4">
        <f>Report_Run1!C50</f>
        <v>0</v>
      </c>
      <c r="F44" s="4">
        <f>Report_Run1!F50</f>
        <v>1</v>
      </c>
      <c r="G44" s="4" cm="1">
        <f t="array" ref="G44">_xlfn.IFS(AND(E44=1,F44=0),0,OR(E44=0,F44=1),1)</f>
        <v>1</v>
      </c>
    </row>
    <row r="45" spans="1:7" x14ac:dyDescent="0.3">
      <c r="A45">
        <f>Results_Run1!A45</f>
        <v>0</v>
      </c>
      <c r="B45">
        <f>Results_Run1!B45</f>
        <v>0</v>
      </c>
      <c r="C45" t="str">
        <f t="shared" si="0"/>
        <v>0</v>
      </c>
      <c r="D45" t="str">
        <f t="shared" si="1"/>
        <v>0</v>
      </c>
      <c r="E45" s="4">
        <f>Report_Run1!C51</f>
        <v>0</v>
      </c>
      <c r="F45" s="4">
        <f>Report_Run1!F51</f>
        <v>1</v>
      </c>
      <c r="G45" s="4" cm="1">
        <f t="array" ref="G45">_xlfn.IFS(AND(E45=1,F45=0),0,OR(E45=0,F45=1),1)</f>
        <v>1</v>
      </c>
    </row>
    <row r="46" spans="1:7" x14ac:dyDescent="0.3">
      <c r="A46">
        <f>Results_Run1!A46</f>
        <v>0</v>
      </c>
      <c r="B46">
        <f>Results_Run1!B46</f>
        <v>0</v>
      </c>
      <c r="C46" t="str">
        <f t="shared" si="0"/>
        <v>0</v>
      </c>
      <c r="D46" t="str">
        <f t="shared" si="1"/>
        <v>0</v>
      </c>
      <c r="E46" s="4">
        <f>Report_Run1!C52</f>
        <v>0</v>
      </c>
      <c r="F46" s="4">
        <f>Report_Run1!F52</f>
        <v>1</v>
      </c>
      <c r="G46" s="4" cm="1">
        <f t="array" ref="G46">_xlfn.IFS(AND(E46=1,F46=0),0,OR(E46=0,F46=1),1)</f>
        <v>1</v>
      </c>
    </row>
    <row r="47" spans="1:7" x14ac:dyDescent="0.3">
      <c r="A47">
        <f>Results_Run1!A47</f>
        <v>0</v>
      </c>
      <c r="B47">
        <f>Results_Run1!B47</f>
        <v>0</v>
      </c>
      <c r="C47" t="str">
        <f t="shared" si="0"/>
        <v>0</v>
      </c>
      <c r="D47" t="str">
        <f t="shared" si="1"/>
        <v>0</v>
      </c>
      <c r="E47" s="4">
        <f>Report_Run1!C53</f>
        <v>0</v>
      </c>
      <c r="F47" s="4">
        <f>Report_Run1!F53</f>
        <v>1</v>
      </c>
      <c r="G47" s="4" cm="1">
        <f t="array" ref="G47">_xlfn.IFS(AND(E47=1,F47=0),0,OR(E47=0,F47=1),1)</f>
        <v>1</v>
      </c>
    </row>
    <row r="48" spans="1:7" x14ac:dyDescent="0.3">
      <c r="A48">
        <f>Results_Run1!A48</f>
        <v>0</v>
      </c>
      <c r="B48">
        <f>Results_Run1!B48</f>
        <v>0</v>
      </c>
      <c r="C48" t="str">
        <f t="shared" si="0"/>
        <v>0</v>
      </c>
      <c r="D48" t="str">
        <f t="shared" si="1"/>
        <v>0</v>
      </c>
      <c r="E48" s="4">
        <f>Report_Run1!C54</f>
        <v>0</v>
      </c>
      <c r="F48" s="4">
        <f>Report_Run1!F54</f>
        <v>1</v>
      </c>
      <c r="G48" s="4" cm="1">
        <f t="array" ref="G48">_xlfn.IFS(AND(E48=1,F48=0),0,OR(E48=0,F48=1),1)</f>
        <v>1</v>
      </c>
    </row>
    <row r="49" spans="1:16" x14ac:dyDescent="0.3">
      <c r="A49" s="154">
        <f>Results_Run1!A49</f>
        <v>0</v>
      </c>
      <c r="B49" s="154">
        <f>Results_Run1!B49</f>
        <v>0</v>
      </c>
      <c r="C49" s="154" t="str">
        <f t="shared" si="0"/>
        <v>0</v>
      </c>
      <c r="D49" s="154" t="str">
        <f t="shared" si="1"/>
        <v>0</v>
      </c>
      <c r="E49" s="4">
        <f>Report_Run1!C55</f>
        <v>0</v>
      </c>
      <c r="F49" s="4">
        <f>Report_Run1!F55</f>
        <v>1</v>
      </c>
      <c r="G49" s="4" cm="1">
        <f t="array" ref="G49">_xlfn.IFS(AND(E49=1,F49=0),0,OR(E49=0,F49=1),1)</f>
        <v>1</v>
      </c>
    </row>
    <row r="50" spans="1:16" s="141" customFormat="1" x14ac:dyDescent="0.3"/>
    <row r="52" spans="1:16" s="142" customFormat="1" x14ac:dyDescent="0.3">
      <c r="A52" s="142" t="s">
        <v>184</v>
      </c>
    </row>
    <row r="53" spans="1:16" x14ac:dyDescent="0.3">
      <c r="A53" s="152">
        <f>Results_Run2!A2</f>
        <v>0</v>
      </c>
      <c r="B53" s="152">
        <f>Results_Run2!B2</f>
        <v>0</v>
      </c>
      <c r="C53" s="152" t="str">
        <f t="shared" ref="C53:C100" si="2">IFERROR(LEFT(B53,14),"")</f>
        <v>0</v>
      </c>
      <c r="D53" s="152" t="str">
        <f t="shared" ref="D53" si="3">IFERROR(RIGHT(B53,2),"")</f>
        <v>0</v>
      </c>
      <c r="E53" s="4">
        <f>Report_Run2!C8</f>
        <v>0</v>
      </c>
      <c r="F53" s="4">
        <f>Report_Run2!F8</f>
        <v>1</v>
      </c>
      <c r="G53" s="4" cm="1">
        <f t="array" ref="G53">_xlfn.IFS(AND(E53=1,F53=0),0,OR(E53=0,F53=1),1)</f>
        <v>1</v>
      </c>
    </row>
    <row r="54" spans="1:16" x14ac:dyDescent="0.3">
      <c r="A54">
        <f>Results_Run2!A3</f>
        <v>0</v>
      </c>
      <c r="B54">
        <f>Results_Run2!B3</f>
        <v>0</v>
      </c>
      <c r="C54" t="str">
        <f t="shared" si="2"/>
        <v>0</v>
      </c>
      <c r="D54" t="str">
        <f t="shared" ref="D54:D84" si="4">IFERROR(RIGHT(B54,2),"")</f>
        <v>0</v>
      </c>
      <c r="E54" s="4">
        <f>Report_Run2!C9</f>
        <v>0</v>
      </c>
      <c r="F54" s="4">
        <f>Report_Run2!F9</f>
        <v>1</v>
      </c>
      <c r="G54" s="4" cm="1">
        <f t="array" ref="G54">_xlfn.IFS(AND(E54=1,F54=0),0,OR(E54=0,F54=1),1)</f>
        <v>1</v>
      </c>
    </row>
    <row r="55" spans="1:16" x14ac:dyDescent="0.3">
      <c r="A55">
        <f>Results_Run2!A4</f>
        <v>0</v>
      </c>
      <c r="B55">
        <f>Results_Run2!B4</f>
        <v>0</v>
      </c>
      <c r="C55" t="str">
        <f t="shared" si="2"/>
        <v>0</v>
      </c>
      <c r="D55" t="str">
        <f t="shared" si="4"/>
        <v>0</v>
      </c>
      <c r="E55" s="4">
        <f>Report_Run2!C10</f>
        <v>0</v>
      </c>
      <c r="F55" s="4">
        <f>Report_Run2!F10</f>
        <v>1</v>
      </c>
      <c r="G55" s="4" cm="1">
        <f t="array" ref="G55">_xlfn.IFS(AND(E55=1,F55=0),0,OR(E55=0,F55=1),1)</f>
        <v>1</v>
      </c>
    </row>
    <row r="56" spans="1:16" x14ac:dyDescent="0.3">
      <c r="A56">
        <f>Results_Run2!A5</f>
        <v>0</v>
      </c>
      <c r="B56">
        <f>Results_Run2!B5</f>
        <v>0</v>
      </c>
      <c r="C56" t="str">
        <f t="shared" si="2"/>
        <v>0</v>
      </c>
      <c r="D56" t="str">
        <f t="shared" si="4"/>
        <v>0</v>
      </c>
      <c r="E56" s="4">
        <f>Report_Run2!C11</f>
        <v>0</v>
      </c>
      <c r="F56" s="4">
        <f>Report_Run2!F11</f>
        <v>1</v>
      </c>
      <c r="G56" s="4" cm="1">
        <f t="array" ref="G56">_xlfn.IFS(AND(E56=1,F56=0),0,OR(E56=0,F56=1),1)</f>
        <v>1</v>
      </c>
    </row>
    <row r="57" spans="1:16" ht="16.2" thickBot="1" x14ac:dyDescent="0.35">
      <c r="A57">
        <f>Results_Run2!A6</f>
        <v>0</v>
      </c>
      <c r="B57">
        <f>Results_Run2!B6</f>
        <v>0</v>
      </c>
      <c r="C57" t="str">
        <f t="shared" si="2"/>
        <v>0</v>
      </c>
      <c r="D57" t="str">
        <f t="shared" si="4"/>
        <v>0</v>
      </c>
      <c r="E57" s="4">
        <f>Report_Run2!C12</f>
        <v>0</v>
      </c>
      <c r="F57" s="4">
        <f>Report_Run2!F12</f>
        <v>1</v>
      </c>
      <c r="G57" s="4" cm="1">
        <f t="array" ref="G57">_xlfn.IFS(AND(E57=1,F57=0),0,OR(E57=0,F57=1),1)</f>
        <v>1</v>
      </c>
    </row>
    <row r="58" spans="1:16" x14ac:dyDescent="0.3">
      <c r="A58">
        <f>Results_Run2!A7</f>
        <v>0</v>
      </c>
      <c r="B58">
        <f>Results_Run2!B7</f>
        <v>0</v>
      </c>
      <c r="C58" t="str">
        <f t="shared" si="2"/>
        <v>0</v>
      </c>
      <c r="D58" t="str">
        <f t="shared" si="4"/>
        <v>0</v>
      </c>
      <c r="E58" s="4">
        <f>Report_Run2!C13</f>
        <v>0</v>
      </c>
      <c r="F58" s="4">
        <f>Report_Run2!F13</f>
        <v>1</v>
      </c>
      <c r="G58" s="4" cm="1">
        <f t="array" ref="G58">_xlfn.IFS(AND(E58=1,F58=0),0,OR(E58=0,F58=1),1)</f>
        <v>1</v>
      </c>
      <c r="I58" s="143"/>
      <c r="J58" s="144"/>
      <c r="K58" s="144"/>
      <c r="L58" s="144"/>
      <c r="M58" s="144"/>
      <c r="N58" s="144"/>
      <c r="O58" s="144"/>
      <c r="P58" s="145"/>
    </row>
    <row r="59" spans="1:16" x14ac:dyDescent="0.3">
      <c r="A59">
        <f>Results_Run2!A8</f>
        <v>0</v>
      </c>
      <c r="B59">
        <f>Results_Run2!B8</f>
        <v>0</v>
      </c>
      <c r="C59" t="str">
        <f t="shared" si="2"/>
        <v>0</v>
      </c>
      <c r="D59" t="str">
        <f t="shared" si="4"/>
        <v>0</v>
      </c>
      <c r="E59" s="4">
        <f>Report_Run2!C14</f>
        <v>0</v>
      </c>
      <c r="F59" s="4">
        <f>Report_Run2!F14</f>
        <v>1</v>
      </c>
      <c r="G59" s="4" cm="1">
        <f t="array" ref="G59">_xlfn.IFS(AND(E59=1,F59=0),0,OR(E59=0,F59=1),1)</f>
        <v>1</v>
      </c>
      <c r="I59" s="146" t="s">
        <v>178</v>
      </c>
      <c r="J59" s="48"/>
      <c r="K59" s="48"/>
      <c r="L59" s="48"/>
      <c r="M59" s="48"/>
      <c r="N59" s="48"/>
      <c r="O59" s="48"/>
      <c r="P59" s="147"/>
    </row>
    <row r="60" spans="1:16" x14ac:dyDescent="0.3">
      <c r="A60" s="152">
        <f>Results_Run2!A9</f>
        <v>0</v>
      </c>
      <c r="B60" s="152">
        <f>Results_Run2!B9</f>
        <v>0</v>
      </c>
      <c r="C60" s="152" t="str">
        <f t="shared" si="2"/>
        <v>0</v>
      </c>
      <c r="D60" s="152" t="str">
        <f t="shared" si="4"/>
        <v>0</v>
      </c>
      <c r="E60" s="4">
        <f>Report_Run2!C15</f>
        <v>0</v>
      </c>
      <c r="F60" s="4">
        <f>Report_Run2!F15</f>
        <v>1</v>
      </c>
      <c r="G60" s="4" cm="1">
        <f t="array" ref="G60">_xlfn.IFS(AND(E60=1,F60=0),0,OR(E60=0,F60=1),1)</f>
        <v>1</v>
      </c>
      <c r="I60" s="146" t="s">
        <v>179</v>
      </c>
      <c r="J60" s="48"/>
      <c r="K60" s="48"/>
      <c r="L60" s="48"/>
      <c r="M60" s="32" t="s">
        <v>180</v>
      </c>
      <c r="N60" s="48"/>
      <c r="O60" s="48"/>
      <c r="P60" s="147"/>
    </row>
    <row r="61" spans="1:16" x14ac:dyDescent="0.3">
      <c r="A61" s="152">
        <f>Results_Run2!A10</f>
        <v>0</v>
      </c>
      <c r="B61" s="152">
        <f>Results_Run2!B10</f>
        <v>0</v>
      </c>
      <c r="C61" s="152" t="str">
        <f t="shared" si="2"/>
        <v>0</v>
      </c>
      <c r="D61" s="152" t="str">
        <f t="shared" si="4"/>
        <v>0</v>
      </c>
      <c r="E61" s="4">
        <f>Report_Run2!C16</f>
        <v>0</v>
      </c>
      <c r="F61" s="4">
        <f>Report_Run2!F16</f>
        <v>1</v>
      </c>
      <c r="G61" s="4" cm="1">
        <f t="array" ref="G61">_xlfn.IFS(AND(E61=1,F61=0),0,OR(E61=0,F61=1),1)</f>
        <v>1</v>
      </c>
      <c r="I61" s="146" t="str">
        <f>IF(B53=0,"",B53)</f>
        <v/>
      </c>
      <c r="J61" s="48" t="str">
        <f>C53</f>
        <v>0</v>
      </c>
      <c r="K61" s="48" t="str">
        <f>D53</f>
        <v>0</v>
      </c>
      <c r="L61" s="32" t="str">
        <f>IF(AND(J61=J62,K61="A1"),G53,"Error")</f>
        <v>Error</v>
      </c>
      <c r="M61" s="32">
        <f>SUM(L61:L62)</f>
        <v>0</v>
      </c>
      <c r="N61" s="32" t="str">
        <f>IF(OR(L61="Error",L62="Error"),"Error","OK")</f>
        <v>Error</v>
      </c>
      <c r="O61" s="48" t="str">
        <f>IF(AND(M61&lt;2,N61="OK"),"Pass","Fail")</f>
        <v>Fail</v>
      </c>
      <c r="P61" s="147"/>
    </row>
    <row r="62" spans="1:16" x14ac:dyDescent="0.3">
      <c r="A62">
        <f>Results_Run2!A11</f>
        <v>0</v>
      </c>
      <c r="B62">
        <f>Results_Run2!B11</f>
        <v>0</v>
      </c>
      <c r="C62" t="str">
        <f t="shared" si="2"/>
        <v>0</v>
      </c>
      <c r="D62" t="str">
        <f t="shared" si="4"/>
        <v>0</v>
      </c>
      <c r="E62" s="4">
        <f>Report_Run2!C17</f>
        <v>0</v>
      </c>
      <c r="F62" s="4">
        <f>Report_Run2!F17</f>
        <v>1</v>
      </c>
      <c r="G62" s="4" cm="1">
        <f t="array" ref="G62">_xlfn.IFS(AND(E62=1,F62=0),0,OR(E62=0,F62=1),1)</f>
        <v>1</v>
      </c>
      <c r="I62" s="146" t="str">
        <f>IF(B61=0,"",B61)</f>
        <v/>
      </c>
      <c r="J62" s="48" t="str">
        <f>C61</f>
        <v>0</v>
      </c>
      <c r="K62" s="48" t="str">
        <f>D61</f>
        <v>0</v>
      </c>
      <c r="L62" s="32" t="str">
        <f>IF(AND(J61=J62,K62="A2"),G61,"Error")</f>
        <v>Error</v>
      </c>
      <c r="M62" s="32"/>
      <c r="N62" s="4"/>
      <c r="P62" s="148"/>
    </row>
    <row r="63" spans="1:16" x14ac:dyDescent="0.3">
      <c r="A63">
        <f>Results_Run2!A12</f>
        <v>0</v>
      </c>
      <c r="B63">
        <f>Results_Run2!B12</f>
        <v>0</v>
      </c>
      <c r="C63" t="str">
        <f t="shared" si="2"/>
        <v>0</v>
      </c>
      <c r="D63" t="str">
        <f t="shared" si="4"/>
        <v>0</v>
      </c>
      <c r="E63" s="4">
        <f>Report_Run2!C18</f>
        <v>0</v>
      </c>
      <c r="F63" s="4">
        <f>Report_Run2!F18</f>
        <v>1</v>
      </c>
      <c r="G63" s="4" cm="1">
        <f t="array" ref="G63">_xlfn.IFS(AND(E63=1,F63=0),0,OR(E63=0,F63=1),1)</f>
        <v>1</v>
      </c>
      <c r="I63" s="146" t="str">
        <f>IF(B60=0,"",B60)</f>
        <v/>
      </c>
      <c r="J63" s="48" t="str">
        <f>C60</f>
        <v>0</v>
      </c>
      <c r="K63" s="48" t="str">
        <f>D60</f>
        <v>0</v>
      </c>
      <c r="L63" s="32" t="str">
        <f>IF(AND(J63=J64,K63="H1"),G60,"Error")</f>
        <v>Error</v>
      </c>
      <c r="M63" s="32">
        <f>SUM(L63:L64)</f>
        <v>0</v>
      </c>
      <c r="N63" s="32" t="str">
        <f>IF(OR(L63="Error",L64="Error"),"Error","OK")</f>
        <v>Error</v>
      </c>
      <c r="O63" s="48" t="str">
        <f>IF(AND(M63&lt;2,N63="OK"),"Pass","Fail")</f>
        <v>Fail</v>
      </c>
      <c r="P63" s="148"/>
    </row>
    <row r="64" spans="1:16" x14ac:dyDescent="0.3">
      <c r="A64">
        <f>Results_Run2!A13</f>
        <v>0</v>
      </c>
      <c r="B64">
        <f>Results_Run2!B13</f>
        <v>0</v>
      </c>
      <c r="C64" t="str">
        <f t="shared" si="2"/>
        <v>0</v>
      </c>
      <c r="D64" t="str">
        <f t="shared" si="4"/>
        <v>0</v>
      </c>
      <c r="E64" s="4">
        <f>Report_Run2!C19</f>
        <v>0</v>
      </c>
      <c r="F64" s="4">
        <f>Report_Run2!F19</f>
        <v>1</v>
      </c>
      <c r="G64" s="4" cm="1">
        <f t="array" ref="G64">_xlfn.IFS(AND(E64=1,F64=0),0,OR(E64=0,F64=1),1)</f>
        <v>1</v>
      </c>
      <c r="I64" s="146" t="str">
        <f>IF(B68=0,"",B68)</f>
        <v/>
      </c>
      <c r="J64" s="48" t="str">
        <f>C68</f>
        <v>0</v>
      </c>
      <c r="K64" s="48" t="str">
        <f>D68</f>
        <v>0</v>
      </c>
      <c r="L64" s="32" t="str">
        <f>IF(AND(J63=J64,K64="H2"),G68,"Error")</f>
        <v>Error</v>
      </c>
      <c r="M64" s="32"/>
      <c r="N64" s="4"/>
      <c r="P64" s="148"/>
    </row>
    <row r="65" spans="1:16" x14ac:dyDescent="0.3">
      <c r="A65">
        <f>Results_Run2!A14</f>
        <v>0</v>
      </c>
      <c r="B65">
        <f>Results_Run2!B14</f>
        <v>0</v>
      </c>
      <c r="C65" t="str">
        <f t="shared" si="2"/>
        <v>0</v>
      </c>
      <c r="D65" t="str">
        <f t="shared" si="4"/>
        <v>0</v>
      </c>
      <c r="E65" s="4">
        <f>Report_Run2!C20</f>
        <v>0</v>
      </c>
      <c r="F65" s="4">
        <f>Report_Run2!F20</f>
        <v>1</v>
      </c>
      <c r="G65" s="4" cm="1">
        <f t="array" ref="G65">_xlfn.IFS(AND(E65=1,F65=0),0,OR(E65=0,F65=1),1)</f>
        <v>1</v>
      </c>
      <c r="I65" s="146" t="s">
        <v>181</v>
      </c>
      <c r="M65" s="4"/>
      <c r="N65" s="4"/>
      <c r="P65" s="148"/>
    </row>
    <row r="66" spans="1:16" x14ac:dyDescent="0.3">
      <c r="A66">
        <f>Results_Run2!A15</f>
        <v>0</v>
      </c>
      <c r="B66">
        <f>Results_Run2!B15</f>
        <v>0</v>
      </c>
      <c r="C66" t="str">
        <f t="shared" si="2"/>
        <v>0</v>
      </c>
      <c r="D66" t="str">
        <f t="shared" si="4"/>
        <v>0</v>
      </c>
      <c r="E66" s="4">
        <f>Report_Run2!C21</f>
        <v>0</v>
      </c>
      <c r="F66" s="4">
        <f>Report_Run2!F21</f>
        <v>1</v>
      </c>
      <c r="G66" s="4" cm="1">
        <f t="array" ref="G66">_xlfn.IFS(AND(E66=1,F66=0),0,OR(E66=0,F66=1),1)</f>
        <v>1</v>
      </c>
      <c r="I66" s="146" t="str">
        <f>IF(B69=0,"",B69)</f>
        <v/>
      </c>
      <c r="J66" s="48" t="str">
        <f>C69</f>
        <v>0</v>
      </c>
      <c r="K66" s="48" t="str">
        <f>D69</f>
        <v>0</v>
      </c>
      <c r="L66" s="32" t="str">
        <f>IF(AND(J66=J67,K66="A1"),G69,"Error")</f>
        <v>Error</v>
      </c>
      <c r="M66" s="32">
        <f>SUM(L66:L67)</f>
        <v>0</v>
      </c>
      <c r="N66" s="32" t="str">
        <f>IF(OR(L66="Error",L67="Error"),"Error","OK")</f>
        <v>Error</v>
      </c>
      <c r="O66" s="48" t="str">
        <f>IF(AND(M66&lt;2,N66="OK"),"Pass","Fail")</f>
        <v>Fail</v>
      </c>
      <c r="P66" s="148"/>
    </row>
    <row r="67" spans="1:16" x14ac:dyDescent="0.3">
      <c r="A67">
        <f>Results_Run2!A16</f>
        <v>0</v>
      </c>
      <c r="B67">
        <f>Results_Run2!B16</f>
        <v>0</v>
      </c>
      <c r="C67" t="str">
        <f t="shared" si="2"/>
        <v>0</v>
      </c>
      <c r="D67" t="str">
        <f t="shared" si="4"/>
        <v>0</v>
      </c>
      <c r="E67" s="4">
        <f>Report_Run2!C22</f>
        <v>0</v>
      </c>
      <c r="F67" s="4">
        <f>Report_Run2!F22</f>
        <v>1</v>
      </c>
      <c r="G67" s="4" cm="1">
        <f t="array" ref="G67">_xlfn.IFS(AND(E67=1,F67=0),0,OR(E67=0,F67=1),1)</f>
        <v>1</v>
      </c>
      <c r="I67" s="146" t="str">
        <f>IF(B77=0,"",B77)</f>
        <v/>
      </c>
      <c r="J67" s="48" t="str">
        <f>C77</f>
        <v>0</v>
      </c>
      <c r="K67" s="48" t="str">
        <f>D77</f>
        <v>0</v>
      </c>
      <c r="L67" s="32" t="str">
        <f>IF(AND(J66=J67,K67="A2"),G77,"Error")</f>
        <v>Error</v>
      </c>
      <c r="M67" s="32"/>
      <c r="N67" s="4"/>
      <c r="P67" s="148"/>
    </row>
    <row r="68" spans="1:16" x14ac:dyDescent="0.3">
      <c r="A68" s="152">
        <f>Results_Run2!A17</f>
        <v>0</v>
      </c>
      <c r="B68" s="152">
        <f>Results_Run2!B17</f>
        <v>0</v>
      </c>
      <c r="C68" s="152" t="str">
        <f t="shared" si="2"/>
        <v>0</v>
      </c>
      <c r="D68" s="152" t="str">
        <f t="shared" si="4"/>
        <v>0</v>
      </c>
      <c r="E68" s="4">
        <f>Report_Run2!C23</f>
        <v>0</v>
      </c>
      <c r="F68" s="4">
        <f>Report_Run2!F23</f>
        <v>1</v>
      </c>
      <c r="G68" s="4" cm="1">
        <f t="array" ref="G68">_xlfn.IFS(AND(E68=1,F68=0),0,OR(E68=0,F68=1),1)</f>
        <v>1</v>
      </c>
      <c r="I68" s="146" t="str">
        <f>IF(B76=0,"",B76)</f>
        <v/>
      </c>
      <c r="J68" s="48" t="str">
        <f>C76</f>
        <v>0</v>
      </c>
      <c r="K68" s="48" t="str">
        <f>D76</f>
        <v>0</v>
      </c>
      <c r="L68" s="32" t="str">
        <f>IF(AND(J68=J69,K68="H1"),G76,"Error")</f>
        <v>Error</v>
      </c>
      <c r="M68" s="32">
        <f>SUM(L68:L69)</f>
        <v>0</v>
      </c>
      <c r="N68" s="32" t="str">
        <f>IF(OR(L68="Error",L69="Error"),"Error","OK")</f>
        <v>Error</v>
      </c>
      <c r="O68" s="48" t="str">
        <f>IF(AND(M68&lt;2,N68="OK"),"Pass","Fail")</f>
        <v>Fail</v>
      </c>
      <c r="P68" s="148"/>
    </row>
    <row r="69" spans="1:16" x14ac:dyDescent="0.3">
      <c r="A69" s="153">
        <f>Results_Run2!A18</f>
        <v>0</v>
      </c>
      <c r="B69" s="153">
        <f>Results_Run2!B18</f>
        <v>0</v>
      </c>
      <c r="C69" s="153" t="str">
        <f t="shared" si="2"/>
        <v>0</v>
      </c>
      <c r="D69" s="153" t="str">
        <f t="shared" si="4"/>
        <v>0</v>
      </c>
      <c r="E69" s="4">
        <f>Report_Run2!C24</f>
        <v>0</v>
      </c>
      <c r="F69" s="4">
        <f>Report_Run2!F24</f>
        <v>1</v>
      </c>
      <c r="G69" s="4" cm="1">
        <f t="array" ref="G69">_xlfn.IFS(AND(E69=1,F69=0),0,OR(E69=0,F69=1),1)</f>
        <v>1</v>
      </c>
      <c r="I69" s="146" t="str">
        <f>IF(B84=0,"",B84)</f>
        <v/>
      </c>
      <c r="J69" s="48" t="str">
        <f>C84</f>
        <v>0</v>
      </c>
      <c r="K69" s="48" t="str">
        <f>D84</f>
        <v>0</v>
      </c>
      <c r="L69" s="32" t="str">
        <f>IF(AND(J68=J69,K69="H2"),G84,"Error")</f>
        <v>Error</v>
      </c>
      <c r="M69" s="4"/>
      <c r="N69" s="4"/>
      <c r="P69" s="148"/>
    </row>
    <row r="70" spans="1:16" x14ac:dyDescent="0.3">
      <c r="A70">
        <f>Results_Run2!A19</f>
        <v>0</v>
      </c>
      <c r="B70">
        <f>Results_Run2!B19</f>
        <v>0</v>
      </c>
      <c r="C70" t="str">
        <f t="shared" si="2"/>
        <v>0</v>
      </c>
      <c r="D70" t="str">
        <f t="shared" si="4"/>
        <v>0</v>
      </c>
      <c r="E70" s="4">
        <f>Report_Run2!C25</f>
        <v>0</v>
      </c>
      <c r="F70" s="4">
        <f>Report_Run2!F25</f>
        <v>1</v>
      </c>
      <c r="G70" s="4" cm="1">
        <f t="array" ref="G70">_xlfn.IFS(AND(E70=1,F70=0),0,OR(E70=0,F70=1),1)</f>
        <v>1</v>
      </c>
      <c r="I70" s="146" t="s">
        <v>182</v>
      </c>
      <c r="M70" s="4"/>
      <c r="N70" s="4"/>
      <c r="P70" s="148"/>
    </row>
    <row r="71" spans="1:16" x14ac:dyDescent="0.3">
      <c r="A71">
        <f>Results_Run2!A20</f>
        <v>0</v>
      </c>
      <c r="B71">
        <f>Results_Run2!B20</f>
        <v>0</v>
      </c>
      <c r="C71" t="str">
        <f t="shared" si="2"/>
        <v>0</v>
      </c>
      <c r="D71" t="str">
        <f t="shared" si="4"/>
        <v>0</v>
      </c>
      <c r="E71" s="4">
        <f>Report_Run2!C26</f>
        <v>0</v>
      </c>
      <c r="F71" s="4">
        <f>Report_Run2!F26</f>
        <v>1</v>
      </c>
      <c r="G71" s="4" cm="1">
        <f t="array" ref="G71">_xlfn.IFS(AND(E71=1,F71=0),0,OR(E71=0,F71=1),1)</f>
        <v>1</v>
      </c>
      <c r="I71" s="146" t="str">
        <f>IF(B85=0,"",B85)</f>
        <v/>
      </c>
      <c r="J71" s="48" t="str">
        <f>C85</f>
        <v>0</v>
      </c>
      <c r="K71" s="48" t="str">
        <f>D85</f>
        <v>0</v>
      </c>
      <c r="L71" s="32" t="str">
        <f>IF(AND(J71=J72,K71="A1"),G85,"Error")</f>
        <v>Error</v>
      </c>
      <c r="M71" s="32">
        <f>SUM(L71:L72)</f>
        <v>0</v>
      </c>
      <c r="N71" s="32" t="str">
        <f>IF(OR(L71="Error",L72="Error"),"Error","OK")</f>
        <v>Error</v>
      </c>
      <c r="O71" s="48" t="str">
        <f>IF(AND(M71&lt;2,N71="OK"),"Pass","Fail")</f>
        <v>Fail</v>
      </c>
      <c r="P71" s="148"/>
    </row>
    <row r="72" spans="1:16" x14ac:dyDescent="0.3">
      <c r="A72">
        <f>Results_Run2!A21</f>
        <v>0</v>
      </c>
      <c r="B72">
        <f>Results_Run2!B21</f>
        <v>0</v>
      </c>
      <c r="C72" t="str">
        <f t="shared" si="2"/>
        <v>0</v>
      </c>
      <c r="D72" t="str">
        <f t="shared" si="4"/>
        <v>0</v>
      </c>
      <c r="E72" s="4">
        <f>Report_Run2!C27</f>
        <v>0</v>
      </c>
      <c r="F72" s="4">
        <f>Report_Run2!F27</f>
        <v>1</v>
      </c>
      <c r="G72" s="4" cm="1">
        <f t="array" ref="G72">_xlfn.IFS(AND(E72=1,F72=0),0,OR(E72=0,F72=1),1)</f>
        <v>1</v>
      </c>
      <c r="I72" s="146" t="str">
        <f>IF(B93=0,"",B93)</f>
        <v/>
      </c>
      <c r="J72" s="48" t="str">
        <f>C93</f>
        <v>0</v>
      </c>
      <c r="K72" s="48" t="str">
        <f>D93</f>
        <v>0</v>
      </c>
      <c r="L72" s="32" t="str">
        <f>IF(AND(J71=J72,K72="A2"),G93,"Error")</f>
        <v>Error</v>
      </c>
      <c r="M72" s="32"/>
      <c r="N72" s="4"/>
      <c r="P72" s="148"/>
    </row>
    <row r="73" spans="1:16" x14ac:dyDescent="0.3">
      <c r="A73">
        <f>Results_Run2!A22</f>
        <v>0</v>
      </c>
      <c r="B73">
        <f>Results_Run2!B22</f>
        <v>0</v>
      </c>
      <c r="C73" t="str">
        <f t="shared" si="2"/>
        <v>0</v>
      </c>
      <c r="D73" t="str">
        <f t="shared" si="4"/>
        <v>0</v>
      </c>
      <c r="E73" s="4">
        <f>Report_Run2!C28</f>
        <v>0</v>
      </c>
      <c r="F73" s="4">
        <f>Report_Run2!F28</f>
        <v>1</v>
      </c>
      <c r="G73" s="4" cm="1">
        <f t="array" ref="G73">_xlfn.IFS(AND(E73=1,F73=0),0,OR(E73=0,F73=1),1)</f>
        <v>1</v>
      </c>
      <c r="I73" s="146" t="str">
        <f>IF(B92=0,"",B92)</f>
        <v/>
      </c>
      <c r="J73" s="48" t="str">
        <f>C92</f>
        <v>0</v>
      </c>
      <c r="K73" s="48" t="str">
        <f>D92</f>
        <v>0</v>
      </c>
      <c r="L73" s="32" t="str">
        <f>IF(AND(J73=J74,K73="H1"),G92,"Error")</f>
        <v>Error</v>
      </c>
      <c r="M73" s="32">
        <f>SUM(L73:L74)</f>
        <v>0</v>
      </c>
      <c r="N73" s="32" t="str">
        <f>IF(OR(L73="Error",L74="Error"),"Error","OK")</f>
        <v>Error</v>
      </c>
      <c r="O73" s="48" t="str">
        <f>IF(AND(M73&lt;2,N73="OK"),"Pass","Fail")</f>
        <v>Fail</v>
      </c>
      <c r="P73" s="148"/>
    </row>
    <row r="74" spans="1:16" x14ac:dyDescent="0.3">
      <c r="A74">
        <f>Results_Run2!A23</f>
        <v>0</v>
      </c>
      <c r="B74">
        <f>Results_Run2!B23</f>
        <v>0</v>
      </c>
      <c r="C74" t="str">
        <f t="shared" si="2"/>
        <v>0</v>
      </c>
      <c r="D74" t="str">
        <f t="shared" si="4"/>
        <v>0</v>
      </c>
      <c r="E74" s="4">
        <f>Report_Run2!C29</f>
        <v>0</v>
      </c>
      <c r="F74" s="4">
        <f>Report_Run2!F29</f>
        <v>1</v>
      </c>
      <c r="G74" s="4" cm="1">
        <f t="array" ref="G74">_xlfn.IFS(AND(E74=1,F74=0),0,OR(E74=0,F74=1),1)</f>
        <v>1</v>
      </c>
      <c r="I74" s="146" t="str">
        <f>IF(B100=0,"",B100)</f>
        <v/>
      </c>
      <c r="J74" s="48" t="str">
        <f>C100</f>
        <v>0</v>
      </c>
      <c r="K74" s="48" t="str">
        <f>D100</f>
        <v>0</v>
      </c>
      <c r="L74" s="32" t="str">
        <f>IF(AND(J73=J74,K74="H2"),G100,"Error")</f>
        <v>Error</v>
      </c>
      <c r="M74" s="4"/>
      <c r="N74" s="4"/>
      <c r="P74" s="148"/>
    </row>
    <row r="75" spans="1:16" x14ac:dyDescent="0.3">
      <c r="A75">
        <f>Results_Run2!A24</f>
        <v>0</v>
      </c>
      <c r="B75">
        <f>Results_Run2!B24</f>
        <v>0</v>
      </c>
      <c r="C75" t="str">
        <f t="shared" si="2"/>
        <v>0</v>
      </c>
      <c r="D75" t="str">
        <f t="shared" si="4"/>
        <v>0</v>
      </c>
      <c r="E75" s="4">
        <f>Report_Run2!C30</f>
        <v>0</v>
      </c>
      <c r="F75" s="4">
        <f>Report_Run2!F30</f>
        <v>1</v>
      </c>
      <c r="G75" s="4" cm="1">
        <f t="array" ref="G75">_xlfn.IFS(AND(E75=1,F75=0),0,OR(E75=0,F75=1),1)</f>
        <v>1</v>
      </c>
      <c r="I75" s="149"/>
      <c r="P75" s="148"/>
    </row>
    <row r="76" spans="1:16" x14ac:dyDescent="0.3">
      <c r="A76" s="153">
        <f>Results_Run2!A25</f>
        <v>0</v>
      </c>
      <c r="B76" s="153">
        <f>Results_Run2!B25</f>
        <v>0</v>
      </c>
      <c r="C76" s="153" t="str">
        <f t="shared" si="2"/>
        <v>0</v>
      </c>
      <c r="D76" s="153" t="str">
        <f t="shared" si="4"/>
        <v>0</v>
      </c>
      <c r="E76" s="4">
        <f>Report_Run2!C31</f>
        <v>0</v>
      </c>
      <c r="F76" s="4">
        <f>Report_Run2!F31</f>
        <v>1</v>
      </c>
      <c r="G76" s="4" cm="1">
        <f t="array" ref="G76">_xlfn.IFS(AND(E76=1,F76=0),0,OR(E76=0,F76=1),1)</f>
        <v>1</v>
      </c>
      <c r="I76" s="149"/>
      <c r="N76" s="4" t="s">
        <v>183</v>
      </c>
      <c r="O76" s="4" t="str">
        <f>IF(OR(O61="Fail",O63="Fail",O66="Fail",O68="Fail",O71="Fail",O73="Fail"),"FAILED","PASSED")</f>
        <v>FAILED</v>
      </c>
      <c r="P76" s="148"/>
    </row>
    <row r="77" spans="1:16" ht="16.2" thickBot="1" x14ac:dyDescent="0.35">
      <c r="A77" s="153">
        <f>Results_Run2!A26</f>
        <v>0</v>
      </c>
      <c r="B77" s="153">
        <f>Results_Run2!B26</f>
        <v>0</v>
      </c>
      <c r="C77" s="153" t="str">
        <f t="shared" si="2"/>
        <v>0</v>
      </c>
      <c r="D77" s="153" t="str">
        <f t="shared" si="4"/>
        <v>0</v>
      </c>
      <c r="E77" s="4">
        <f>Report_Run2!C32</f>
        <v>0</v>
      </c>
      <c r="F77" s="4">
        <f>Report_Run2!F32</f>
        <v>1</v>
      </c>
      <c r="G77" s="4" cm="1">
        <f t="array" ref="G77">_xlfn.IFS(AND(E77=1,F77=0),0,OR(E77=0,F77=1),1)</f>
        <v>1</v>
      </c>
      <c r="I77" s="150" t="str">
        <f>IF(AND(N61="OK",N63="OK",N66="OK",N68="OK",N71="OK",N73="OK"),"","/!\ Chambers order in the file is incorrect. Please classify the chambers in NioAnalyzer by chip number and alphabetically, starting with column 1 and then column 2. Redo the export and copy the data into Result and QC_Advanced.")</f>
        <v>/!\ Chambers order in the file is incorrect. Please classify the chambers in NioAnalyzer by chip number and alphabetically, starting with column 1 and then column 2. Redo the export and copy the data into Result and QC_Advanced.</v>
      </c>
      <c r="J77" s="58"/>
      <c r="K77" s="58"/>
      <c r="L77" s="58"/>
      <c r="M77" s="58"/>
      <c r="N77" s="58"/>
      <c r="O77" s="58"/>
      <c r="P77" s="151"/>
    </row>
    <row r="78" spans="1:16" x14ac:dyDescent="0.3">
      <c r="A78">
        <f>Results_Run2!A27</f>
        <v>0</v>
      </c>
      <c r="B78">
        <f>Results_Run2!B27</f>
        <v>0</v>
      </c>
      <c r="C78" t="str">
        <f t="shared" si="2"/>
        <v>0</v>
      </c>
      <c r="D78" t="str">
        <f t="shared" si="4"/>
        <v>0</v>
      </c>
      <c r="E78" s="4">
        <f>Report_Run2!C33</f>
        <v>0</v>
      </c>
      <c r="F78" s="4">
        <f>Report_Run2!F33</f>
        <v>1</v>
      </c>
      <c r="G78" s="4" cm="1">
        <f t="array" ref="G78">_xlfn.IFS(AND(E78=1,F78=0),0,OR(E78=0,F78=1),1)</f>
        <v>1</v>
      </c>
    </row>
    <row r="79" spans="1:16" x14ac:dyDescent="0.3">
      <c r="A79">
        <f>Results_Run2!A28</f>
        <v>0</v>
      </c>
      <c r="B79">
        <f>Results_Run2!B28</f>
        <v>0</v>
      </c>
      <c r="C79" t="str">
        <f t="shared" si="2"/>
        <v>0</v>
      </c>
      <c r="D79" t="str">
        <f t="shared" si="4"/>
        <v>0</v>
      </c>
      <c r="E79" s="4">
        <f>Report_Run2!C34</f>
        <v>0</v>
      </c>
      <c r="F79" s="4">
        <f>Report_Run2!F34</f>
        <v>1</v>
      </c>
      <c r="G79" s="4" cm="1">
        <f t="array" ref="G79">_xlfn.IFS(AND(E79=1,F79=0),0,OR(E79=0,F79=1),1)</f>
        <v>1</v>
      </c>
    </row>
    <row r="80" spans="1:16" x14ac:dyDescent="0.3">
      <c r="A80">
        <f>Results_Run2!A29</f>
        <v>0</v>
      </c>
      <c r="B80">
        <f>Results_Run2!B29</f>
        <v>0</v>
      </c>
      <c r="C80" t="str">
        <f t="shared" si="2"/>
        <v>0</v>
      </c>
      <c r="D80" t="str">
        <f t="shared" si="4"/>
        <v>0</v>
      </c>
      <c r="E80" s="4">
        <f>Report_Run2!C35</f>
        <v>0</v>
      </c>
      <c r="F80" s="4">
        <f>Report_Run2!F35</f>
        <v>1</v>
      </c>
      <c r="G80" s="4" cm="1">
        <f t="array" ref="G80">_xlfn.IFS(AND(E80=1,F80=0),0,OR(E80=0,F80=1),1)</f>
        <v>1</v>
      </c>
    </row>
    <row r="81" spans="1:7" x14ac:dyDescent="0.3">
      <c r="A81">
        <f>Results_Run2!A30</f>
        <v>0</v>
      </c>
      <c r="B81">
        <f>Results_Run2!B30</f>
        <v>0</v>
      </c>
      <c r="C81" t="str">
        <f t="shared" si="2"/>
        <v>0</v>
      </c>
      <c r="D81" t="str">
        <f t="shared" si="4"/>
        <v>0</v>
      </c>
      <c r="E81" s="4">
        <f>Report_Run2!C36</f>
        <v>0</v>
      </c>
      <c r="F81" s="4">
        <f>Report_Run2!F36</f>
        <v>1</v>
      </c>
      <c r="G81" s="4" cm="1">
        <f t="array" ref="G81">_xlfn.IFS(AND(E81=1,F81=0),0,OR(E81=0,F81=1),1)</f>
        <v>1</v>
      </c>
    </row>
    <row r="82" spans="1:7" x14ac:dyDescent="0.3">
      <c r="A82">
        <f>Results_Run2!A31</f>
        <v>0</v>
      </c>
      <c r="B82">
        <f>Results_Run2!B31</f>
        <v>0</v>
      </c>
      <c r="C82" t="str">
        <f t="shared" si="2"/>
        <v>0</v>
      </c>
      <c r="D82" t="str">
        <f t="shared" si="4"/>
        <v>0</v>
      </c>
      <c r="E82" s="4">
        <f>Report_Run2!C37</f>
        <v>0</v>
      </c>
      <c r="F82" s="4">
        <f>Report_Run2!F37</f>
        <v>1</v>
      </c>
      <c r="G82" s="4" cm="1">
        <f t="array" ref="G82">_xlfn.IFS(AND(E82=1,F82=0),0,OR(E82=0,F82=1),1)</f>
        <v>1</v>
      </c>
    </row>
    <row r="83" spans="1:7" x14ac:dyDescent="0.3">
      <c r="A83">
        <f>Results_Run2!A32</f>
        <v>0</v>
      </c>
      <c r="B83">
        <f>Results_Run2!B32</f>
        <v>0</v>
      </c>
      <c r="C83" t="str">
        <f t="shared" si="2"/>
        <v>0</v>
      </c>
      <c r="D83" t="str">
        <f t="shared" si="4"/>
        <v>0</v>
      </c>
      <c r="E83" s="4">
        <f>Report_Run2!C38</f>
        <v>0</v>
      </c>
      <c r="F83" s="4">
        <f>Report_Run2!F38</f>
        <v>1</v>
      </c>
      <c r="G83" s="4" cm="1">
        <f t="array" ref="G83">_xlfn.IFS(AND(E83=1,F83=0),0,OR(E83=0,F83=1),1)</f>
        <v>1</v>
      </c>
    </row>
    <row r="84" spans="1:7" x14ac:dyDescent="0.3">
      <c r="A84" s="153">
        <f>Results_Run2!A33</f>
        <v>0</v>
      </c>
      <c r="B84" s="153">
        <f>Results_Run2!B33</f>
        <v>0</v>
      </c>
      <c r="C84" s="153" t="str">
        <f t="shared" si="2"/>
        <v>0</v>
      </c>
      <c r="D84" s="153" t="str">
        <f t="shared" si="4"/>
        <v>0</v>
      </c>
      <c r="E84" s="4">
        <f>Report_Run2!C39</f>
        <v>0</v>
      </c>
      <c r="F84" s="4">
        <f>Report_Run2!F39</f>
        <v>1</v>
      </c>
      <c r="G84" s="4" cm="1">
        <f t="array" ref="G84">_xlfn.IFS(AND(E84=1,F84=0),0,OR(E84=0,F84=1),1)</f>
        <v>1</v>
      </c>
    </row>
    <row r="85" spans="1:7" x14ac:dyDescent="0.3">
      <c r="A85" s="154">
        <f>Results_Run2!A34</f>
        <v>0</v>
      </c>
      <c r="B85" s="154">
        <f>Results_Run2!B34</f>
        <v>0</v>
      </c>
      <c r="C85" s="154" t="str">
        <f t="shared" si="2"/>
        <v>0</v>
      </c>
      <c r="D85" s="154" t="str">
        <f t="shared" ref="D85:D96" si="5">IFERROR(RIGHT(B85,2),"")</f>
        <v>0</v>
      </c>
      <c r="E85" s="4">
        <f>Report_Run2!C40</f>
        <v>0</v>
      </c>
      <c r="F85" s="4">
        <f>Report_Run2!F40</f>
        <v>1</v>
      </c>
      <c r="G85" s="4" cm="1">
        <f t="array" ref="G85">_xlfn.IFS(AND(E85=1,F85=0),0,OR(E85=0,F85=1),1)</f>
        <v>1</v>
      </c>
    </row>
    <row r="86" spans="1:7" x14ac:dyDescent="0.3">
      <c r="A86">
        <f>Results_Run2!A35</f>
        <v>0</v>
      </c>
      <c r="B86">
        <f>Results_Run2!B35</f>
        <v>0</v>
      </c>
      <c r="C86" t="str">
        <f t="shared" si="2"/>
        <v>0</v>
      </c>
      <c r="D86" t="str">
        <f t="shared" si="5"/>
        <v>0</v>
      </c>
      <c r="E86" s="4">
        <f>Report_Run2!C41</f>
        <v>0</v>
      </c>
      <c r="F86" s="4">
        <f>Report_Run2!F41</f>
        <v>1</v>
      </c>
      <c r="G86" s="4" cm="1">
        <f t="array" ref="G86">_xlfn.IFS(AND(E86=1,F86=0),0,OR(E86=0,F86=1),1)</f>
        <v>1</v>
      </c>
    </row>
    <row r="87" spans="1:7" x14ac:dyDescent="0.3">
      <c r="A87">
        <f>Results_Run2!A36</f>
        <v>0</v>
      </c>
      <c r="B87">
        <f>Results_Run2!B36</f>
        <v>0</v>
      </c>
      <c r="C87" t="str">
        <f t="shared" si="2"/>
        <v>0</v>
      </c>
      <c r="D87" t="str">
        <f t="shared" si="5"/>
        <v>0</v>
      </c>
      <c r="E87" s="4">
        <f>Report_Run2!C42</f>
        <v>0</v>
      </c>
      <c r="F87" s="4">
        <f>Report_Run2!F42</f>
        <v>1</v>
      </c>
      <c r="G87" s="4" cm="1">
        <f t="array" ref="G87">_xlfn.IFS(AND(E87=1,F87=0),0,OR(E87=0,F87=1),1)</f>
        <v>1</v>
      </c>
    </row>
    <row r="88" spans="1:7" x14ac:dyDescent="0.3">
      <c r="A88">
        <f>Results_Run2!A37</f>
        <v>0</v>
      </c>
      <c r="B88">
        <f>Results_Run2!B37</f>
        <v>0</v>
      </c>
      <c r="C88" t="str">
        <f t="shared" si="2"/>
        <v>0</v>
      </c>
      <c r="D88" t="str">
        <f t="shared" si="5"/>
        <v>0</v>
      </c>
      <c r="E88" s="4">
        <f>Report_Run2!C43</f>
        <v>0</v>
      </c>
      <c r="F88" s="4">
        <f>Report_Run2!F43</f>
        <v>1</v>
      </c>
      <c r="G88" s="4" cm="1">
        <f t="array" ref="G88">_xlfn.IFS(AND(E88=1,F88=0),0,OR(E88=0,F88=1),1)</f>
        <v>1</v>
      </c>
    </row>
    <row r="89" spans="1:7" x14ac:dyDescent="0.3">
      <c r="A89">
        <f>Results_Run2!A38</f>
        <v>0</v>
      </c>
      <c r="B89">
        <f>Results_Run2!B38</f>
        <v>0</v>
      </c>
      <c r="C89" t="str">
        <f t="shared" si="2"/>
        <v>0</v>
      </c>
      <c r="D89" t="str">
        <f t="shared" si="5"/>
        <v>0</v>
      </c>
      <c r="E89" s="4">
        <f>Report_Run2!C44</f>
        <v>0</v>
      </c>
      <c r="F89" s="4">
        <f>Report_Run2!F44</f>
        <v>1</v>
      </c>
      <c r="G89" s="4" cm="1">
        <f t="array" ref="G89">_xlfn.IFS(AND(E89=1,F89=0),0,OR(E89=0,F89=1),1)</f>
        <v>1</v>
      </c>
    </row>
    <row r="90" spans="1:7" x14ac:dyDescent="0.3">
      <c r="A90">
        <f>Results_Run2!A39</f>
        <v>0</v>
      </c>
      <c r="B90">
        <f>Results_Run2!B39</f>
        <v>0</v>
      </c>
      <c r="C90" t="str">
        <f t="shared" si="2"/>
        <v>0</v>
      </c>
      <c r="D90" t="str">
        <f t="shared" si="5"/>
        <v>0</v>
      </c>
      <c r="E90" s="4">
        <f>Report_Run2!C45</f>
        <v>0</v>
      </c>
      <c r="F90" s="4">
        <f>Report_Run2!F45</f>
        <v>1</v>
      </c>
      <c r="G90" s="4" cm="1">
        <f t="array" ref="G90">_xlfn.IFS(AND(E90=1,F90=0),0,OR(E90=0,F90=1),1)</f>
        <v>1</v>
      </c>
    </row>
    <row r="91" spans="1:7" x14ac:dyDescent="0.3">
      <c r="A91">
        <f>Results_Run2!A40</f>
        <v>0</v>
      </c>
      <c r="B91">
        <f>Results_Run2!B40</f>
        <v>0</v>
      </c>
      <c r="C91" t="str">
        <f t="shared" si="2"/>
        <v>0</v>
      </c>
      <c r="D91" t="str">
        <f t="shared" si="5"/>
        <v>0</v>
      </c>
      <c r="E91" s="4">
        <f>Report_Run2!C46</f>
        <v>0</v>
      </c>
      <c r="F91" s="4">
        <f>Report_Run2!F46</f>
        <v>1</v>
      </c>
      <c r="G91" s="4" cm="1">
        <f t="array" ref="G91">_xlfn.IFS(AND(E91=1,F91=0),0,OR(E91=0,F91=1),1)</f>
        <v>1</v>
      </c>
    </row>
    <row r="92" spans="1:7" x14ac:dyDescent="0.3">
      <c r="A92" s="154">
        <f>Results_Run2!A41</f>
        <v>0</v>
      </c>
      <c r="B92" s="154">
        <f>Results_Run2!B41</f>
        <v>0</v>
      </c>
      <c r="C92" s="154" t="str">
        <f t="shared" si="2"/>
        <v>0</v>
      </c>
      <c r="D92" s="154" t="str">
        <f t="shared" si="5"/>
        <v>0</v>
      </c>
      <c r="E92" s="4">
        <f>Report_Run2!C47</f>
        <v>0</v>
      </c>
      <c r="F92" s="4">
        <f>Report_Run2!F47</f>
        <v>1</v>
      </c>
      <c r="G92" s="4" cm="1">
        <f t="array" ref="G92">_xlfn.IFS(AND(E92=1,F92=0),0,OR(E92=0,F92=1),1)</f>
        <v>1</v>
      </c>
    </row>
    <row r="93" spans="1:7" x14ac:dyDescent="0.3">
      <c r="A93" s="154">
        <f>Results_Run2!A42</f>
        <v>0</v>
      </c>
      <c r="B93" s="154">
        <f>Results_Run2!B42</f>
        <v>0</v>
      </c>
      <c r="C93" s="154" t="str">
        <f t="shared" si="2"/>
        <v>0</v>
      </c>
      <c r="D93" s="154" t="str">
        <f t="shared" si="5"/>
        <v>0</v>
      </c>
      <c r="E93" s="4">
        <f>Report_Run2!C48</f>
        <v>0</v>
      </c>
      <c r="F93" s="4">
        <f>Report_Run2!F48</f>
        <v>1</v>
      </c>
      <c r="G93" s="4" cm="1">
        <f t="array" ref="G93">_xlfn.IFS(AND(E93=1,F93=0),0,OR(E93=0,F93=1),1)</f>
        <v>1</v>
      </c>
    </row>
    <row r="94" spans="1:7" x14ac:dyDescent="0.3">
      <c r="A94">
        <f>Results_Run2!A43</f>
        <v>0</v>
      </c>
      <c r="B94">
        <f>Results_Run2!B43</f>
        <v>0</v>
      </c>
      <c r="C94" t="str">
        <f t="shared" si="2"/>
        <v>0</v>
      </c>
      <c r="D94" t="str">
        <f t="shared" si="5"/>
        <v>0</v>
      </c>
      <c r="E94" s="4">
        <f>Report_Run2!C49</f>
        <v>0</v>
      </c>
      <c r="F94" s="4">
        <f>Report_Run2!F49</f>
        <v>1</v>
      </c>
      <c r="G94" s="4" cm="1">
        <f t="array" ref="G94">_xlfn.IFS(AND(E94=1,F94=0),0,OR(E94=0,F94=1),1)</f>
        <v>1</v>
      </c>
    </row>
    <row r="95" spans="1:7" x14ac:dyDescent="0.3">
      <c r="A95">
        <f>Results_Run2!A44</f>
        <v>0</v>
      </c>
      <c r="B95">
        <f>Results_Run2!B44</f>
        <v>0</v>
      </c>
      <c r="C95" t="str">
        <f t="shared" si="2"/>
        <v>0</v>
      </c>
      <c r="D95" t="str">
        <f t="shared" si="5"/>
        <v>0</v>
      </c>
      <c r="E95" s="4">
        <f>Report_Run2!C50</f>
        <v>0</v>
      </c>
      <c r="F95" s="4">
        <f>Report_Run2!F50</f>
        <v>1</v>
      </c>
      <c r="G95" s="4" cm="1">
        <f t="array" ref="G95">_xlfn.IFS(AND(E95=1,F95=0),0,OR(E95=0,F95=1),1)</f>
        <v>1</v>
      </c>
    </row>
    <row r="96" spans="1:7" x14ac:dyDescent="0.3">
      <c r="A96">
        <f>Results_Run2!A45</f>
        <v>0</v>
      </c>
      <c r="B96">
        <f>Results_Run2!B45</f>
        <v>0</v>
      </c>
      <c r="C96" t="str">
        <f t="shared" si="2"/>
        <v>0</v>
      </c>
      <c r="D96" t="str">
        <f t="shared" si="5"/>
        <v>0</v>
      </c>
      <c r="E96" s="4">
        <f>Report_Run2!C51</f>
        <v>0</v>
      </c>
      <c r="F96" s="4">
        <f>Report_Run2!F51</f>
        <v>1</v>
      </c>
      <c r="G96" s="4" cm="1">
        <f t="array" ref="G96">_xlfn.IFS(AND(E96=1,F96=0),0,OR(E96=0,F96=1),1)</f>
        <v>1</v>
      </c>
    </row>
    <row r="97" spans="1:7" x14ac:dyDescent="0.3">
      <c r="A97">
        <f>Results_Run2!A46</f>
        <v>0</v>
      </c>
      <c r="B97">
        <f>Results_Run2!B46</f>
        <v>0</v>
      </c>
      <c r="C97" t="str">
        <f t="shared" si="2"/>
        <v>0</v>
      </c>
      <c r="D97" t="str">
        <f t="shared" ref="D97:D100" si="6">IFERROR(RIGHT(B97,2),"")</f>
        <v>0</v>
      </c>
      <c r="E97" s="4">
        <f>Report_Run2!C52</f>
        <v>0</v>
      </c>
      <c r="F97" s="4">
        <f>Report_Run2!F52</f>
        <v>1</v>
      </c>
      <c r="G97" s="4" cm="1">
        <f t="array" ref="G97">_xlfn.IFS(AND(E97=1,F97=0),0,OR(E97=0,F97=1),1)</f>
        <v>1</v>
      </c>
    </row>
    <row r="98" spans="1:7" x14ac:dyDescent="0.3">
      <c r="A98">
        <f>Results_Run2!A47</f>
        <v>0</v>
      </c>
      <c r="B98">
        <f>Results_Run2!B47</f>
        <v>0</v>
      </c>
      <c r="C98" t="str">
        <f t="shared" si="2"/>
        <v>0</v>
      </c>
      <c r="D98" t="str">
        <f t="shared" si="6"/>
        <v>0</v>
      </c>
      <c r="E98" s="4">
        <f>Report_Run2!C53</f>
        <v>0</v>
      </c>
      <c r="F98" s="4">
        <f>Report_Run2!F53</f>
        <v>1</v>
      </c>
      <c r="G98" s="4" cm="1">
        <f t="array" ref="G98">_xlfn.IFS(AND(E98=1,F98=0),0,OR(E98=0,F98=1),1)</f>
        <v>1</v>
      </c>
    </row>
    <row r="99" spans="1:7" x14ac:dyDescent="0.3">
      <c r="A99">
        <f>Results_Run2!A48</f>
        <v>0</v>
      </c>
      <c r="B99">
        <f>Results_Run2!B48</f>
        <v>0</v>
      </c>
      <c r="C99" t="str">
        <f t="shared" si="2"/>
        <v>0</v>
      </c>
      <c r="D99" t="str">
        <f t="shared" si="6"/>
        <v>0</v>
      </c>
      <c r="E99" s="4">
        <f>Report_Run2!C54</f>
        <v>0</v>
      </c>
      <c r="F99" s="4">
        <f>Report_Run2!F54</f>
        <v>1</v>
      </c>
      <c r="G99" s="4" cm="1">
        <f t="array" ref="G99">_xlfn.IFS(AND(E99=1,F99=0),0,OR(E99=0,F99=1),1)</f>
        <v>1</v>
      </c>
    </row>
    <row r="100" spans="1:7" x14ac:dyDescent="0.3">
      <c r="A100" s="154">
        <f>Results_Run2!A49</f>
        <v>0</v>
      </c>
      <c r="B100" s="154">
        <f>Results_Run2!B49</f>
        <v>0</v>
      </c>
      <c r="C100" s="154" t="str">
        <f t="shared" si="2"/>
        <v>0</v>
      </c>
      <c r="D100" s="154" t="str">
        <f t="shared" si="6"/>
        <v>0</v>
      </c>
      <c r="E100" s="4">
        <f>Report_Run2!C55</f>
        <v>0</v>
      </c>
      <c r="F100" s="4">
        <f>Report_Run2!F55</f>
        <v>1</v>
      </c>
      <c r="G100" s="4" cm="1">
        <f t="array" ref="G100">_xlfn.IFS(AND(E100=1,F100=0),0,OR(E100=0,F100=1),1)</f>
        <v>1</v>
      </c>
    </row>
    <row r="101" spans="1:7" s="142" customFormat="1" x14ac:dyDescent="0.3"/>
  </sheetData>
  <sheetProtection algorithmName="SHA-512" hashValue="mE5By352ck87jWHV38PK6PgqpFWgxYyJFD9vFUZveK7k/QhJ4Zw504Q88b6gFj4rOPZ/F4duTNfdJQW1XIaEnw==" saltValue="IZwV05k7OongH56IVm/1qw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8CEB3-236D-4F89-8A72-90179DA92B7C}">
  <sheetPr codeName="Feuil2">
    <tabColor theme="9"/>
    <pageSetUpPr fitToPage="1"/>
  </sheetPr>
  <dimension ref="A1:BQ109"/>
  <sheetViews>
    <sheetView workbookViewId="0">
      <pane xSplit="1" ySplit="1" topLeftCell="B2" activePane="bottomRight" state="frozen"/>
      <selection pane="topRight" activeCell="E31" sqref="E31"/>
      <selection pane="bottomLeft" activeCell="E31" sqref="E31"/>
      <selection pane="bottomRight" activeCell="BV30" sqref="BV30"/>
    </sheetView>
  </sheetViews>
  <sheetFormatPr baseColWidth="10" defaultColWidth="11" defaultRowHeight="15.6" x14ac:dyDescent="0.3"/>
  <cols>
    <col min="2" max="2" width="18.3984375" customWidth="1"/>
    <col min="3" max="3" width="21.3984375" customWidth="1"/>
    <col min="14" max="14" width="11" style="8"/>
    <col min="22" max="22" width="11" style="8"/>
  </cols>
  <sheetData>
    <row r="1" spans="1:69" x14ac:dyDescent="0.3">
      <c r="A1" t="s">
        <v>20</v>
      </c>
      <c r="B1" t="s">
        <v>21</v>
      </c>
      <c r="C1" t="s">
        <v>22</v>
      </c>
      <c r="D1" t="s">
        <v>23</v>
      </c>
      <c r="E1" t="s">
        <v>24</v>
      </c>
      <c r="F1" t="s">
        <v>25</v>
      </c>
      <c r="G1" t="s">
        <v>26</v>
      </c>
      <c r="H1" t="s">
        <v>27</v>
      </c>
      <c r="I1" t="s">
        <v>28</v>
      </c>
      <c r="J1" t="s">
        <v>29</v>
      </c>
      <c r="K1" t="s">
        <v>30</v>
      </c>
      <c r="L1" t="s">
        <v>31</v>
      </c>
      <c r="M1" t="s">
        <v>32</v>
      </c>
      <c r="N1" t="s">
        <v>33</v>
      </c>
      <c r="O1" t="s">
        <v>34</v>
      </c>
      <c r="P1" t="s">
        <v>35</v>
      </c>
      <c r="Q1" t="s">
        <v>36</v>
      </c>
      <c r="R1" t="s">
        <v>37</v>
      </c>
      <c r="S1" t="s">
        <v>38</v>
      </c>
      <c r="T1" t="s">
        <v>39</v>
      </c>
      <c r="U1" t="s">
        <v>40</v>
      </c>
      <c r="V1" t="s">
        <v>41</v>
      </c>
      <c r="W1" t="s">
        <v>42</v>
      </c>
      <c r="X1" t="s">
        <v>43</v>
      </c>
      <c r="Y1" t="s">
        <v>44</v>
      </c>
      <c r="Z1" t="s">
        <v>45</v>
      </c>
      <c r="AA1" t="s">
        <v>46</v>
      </c>
      <c r="AB1" t="s">
        <v>47</v>
      </c>
      <c r="AC1" t="s">
        <v>48</v>
      </c>
      <c r="AD1" t="s">
        <v>49</v>
      </c>
      <c r="AE1" t="s">
        <v>50</v>
      </c>
      <c r="AF1" t="s">
        <v>51</v>
      </c>
      <c r="AG1" t="s">
        <v>52</v>
      </c>
      <c r="AH1" t="s">
        <v>53</v>
      </c>
      <c r="AI1" t="s">
        <v>54</v>
      </c>
      <c r="AJ1" t="s">
        <v>55</v>
      </c>
      <c r="AK1" t="s">
        <v>56</v>
      </c>
      <c r="AL1" t="s">
        <v>57</v>
      </c>
      <c r="AM1" t="s">
        <v>58</v>
      </c>
      <c r="AN1" t="s">
        <v>59</v>
      </c>
      <c r="AO1" t="s">
        <v>60</v>
      </c>
      <c r="AP1" t="s">
        <v>61</v>
      </c>
      <c r="AQ1" t="s">
        <v>62</v>
      </c>
      <c r="AR1" t="s">
        <v>63</v>
      </c>
      <c r="AS1" t="s">
        <v>64</v>
      </c>
      <c r="AT1" t="s">
        <v>65</v>
      </c>
      <c r="AU1" t="s">
        <v>66</v>
      </c>
      <c r="AV1" t="s">
        <v>67</v>
      </c>
      <c r="AW1" t="s">
        <v>68</v>
      </c>
      <c r="AX1" t="s">
        <v>69</v>
      </c>
      <c r="AY1" t="s">
        <v>70</v>
      </c>
      <c r="AZ1" t="s">
        <v>71</v>
      </c>
      <c r="BA1" t="s">
        <v>72</v>
      </c>
      <c r="BB1" t="s">
        <v>73</v>
      </c>
      <c r="BC1" t="s">
        <v>74</v>
      </c>
      <c r="BD1" t="s">
        <v>75</v>
      </c>
      <c r="BE1" t="s">
        <v>76</v>
      </c>
      <c r="BF1" t="s">
        <v>77</v>
      </c>
      <c r="BG1" t="s">
        <v>78</v>
      </c>
      <c r="BH1" t="s">
        <v>79</v>
      </c>
      <c r="BI1" t="s">
        <v>80</v>
      </c>
      <c r="BJ1" t="s">
        <v>81</v>
      </c>
      <c r="BK1" t="s">
        <v>82</v>
      </c>
      <c r="BL1" t="s">
        <v>83</v>
      </c>
      <c r="BM1" t="s">
        <v>84</v>
      </c>
      <c r="BN1" t="s">
        <v>85</v>
      </c>
      <c r="BO1" t="s">
        <v>86</v>
      </c>
      <c r="BP1" t="s">
        <v>87</v>
      </c>
      <c r="BQ1" t="s">
        <v>88</v>
      </c>
    </row>
    <row r="2" spans="1:69" x14ac:dyDescent="0.3">
      <c r="N2"/>
      <c r="O2" s="10"/>
      <c r="V2"/>
      <c r="X2" s="10"/>
      <c r="AG2" s="10"/>
      <c r="AP2" s="10"/>
      <c r="AY2" s="10"/>
      <c r="BH2" s="10"/>
    </row>
    <row r="3" spans="1:69" x14ac:dyDescent="0.3">
      <c r="N3"/>
      <c r="O3" s="10"/>
      <c r="V3"/>
      <c r="X3" s="10"/>
      <c r="AG3" s="10"/>
      <c r="AP3" s="10"/>
      <c r="AY3" s="10"/>
      <c r="BH3" s="10"/>
    </row>
    <row r="4" spans="1:69" x14ac:dyDescent="0.3">
      <c r="N4"/>
      <c r="O4" s="10"/>
      <c r="V4"/>
      <c r="X4" s="10"/>
      <c r="AG4" s="10"/>
      <c r="AP4" s="10"/>
      <c r="AY4" s="10"/>
      <c r="BH4" s="10"/>
    </row>
    <row r="5" spans="1:69" x14ac:dyDescent="0.3">
      <c r="N5"/>
      <c r="O5" s="10"/>
      <c r="V5"/>
      <c r="X5" s="10"/>
      <c r="AG5" s="10"/>
      <c r="AP5" s="10"/>
      <c r="AY5" s="10"/>
      <c r="BH5" s="10"/>
    </row>
    <row r="6" spans="1:69" x14ac:dyDescent="0.3">
      <c r="N6"/>
      <c r="O6" s="10"/>
      <c r="V6"/>
      <c r="X6" s="10"/>
      <c r="AG6" s="10"/>
      <c r="AP6" s="10"/>
      <c r="AY6" s="10"/>
      <c r="BH6" s="10"/>
    </row>
    <row r="7" spans="1:69" x14ac:dyDescent="0.3">
      <c r="N7"/>
      <c r="O7" s="10"/>
      <c r="V7"/>
      <c r="X7" s="10"/>
      <c r="AG7" s="10"/>
      <c r="AP7" s="10"/>
      <c r="AY7" s="10"/>
      <c r="BH7" s="10"/>
    </row>
    <row r="8" spans="1:69" x14ac:dyDescent="0.3">
      <c r="N8"/>
      <c r="O8" s="10"/>
      <c r="V8"/>
      <c r="X8" s="10"/>
      <c r="AG8" s="10"/>
      <c r="AP8" s="10"/>
      <c r="AY8" s="10"/>
      <c r="BH8" s="10"/>
    </row>
    <row r="9" spans="1:69" x14ac:dyDescent="0.3">
      <c r="N9"/>
      <c r="O9" s="10"/>
      <c r="V9"/>
      <c r="X9" s="10"/>
      <c r="AG9" s="10"/>
      <c r="AP9" s="10"/>
      <c r="AY9" s="10"/>
      <c r="BH9" s="10"/>
    </row>
    <row r="10" spans="1:69" x14ac:dyDescent="0.3">
      <c r="N10"/>
      <c r="O10" s="10"/>
      <c r="V10"/>
      <c r="X10" s="10"/>
      <c r="AG10" s="10"/>
      <c r="AP10" s="10"/>
      <c r="AY10" s="10"/>
      <c r="BH10" s="10"/>
    </row>
    <row r="11" spans="1:69" x14ac:dyDescent="0.3">
      <c r="N11"/>
      <c r="O11" s="10"/>
      <c r="V11"/>
      <c r="X11" s="10"/>
      <c r="AG11" s="10"/>
      <c r="AP11" s="10"/>
      <c r="AY11" s="10"/>
      <c r="BH11" s="10"/>
      <c r="BQ11" s="10"/>
    </row>
    <row r="12" spans="1:69" x14ac:dyDescent="0.3">
      <c r="N12"/>
      <c r="O12" s="10"/>
      <c r="V12"/>
      <c r="X12" s="10"/>
      <c r="AG12" s="10"/>
      <c r="AP12" s="10"/>
      <c r="AY12" s="10"/>
      <c r="BH12" s="10"/>
    </row>
    <row r="13" spans="1:69" x14ac:dyDescent="0.3">
      <c r="N13"/>
      <c r="O13" s="10"/>
      <c r="V13"/>
      <c r="X13" s="10"/>
      <c r="AG13" s="10"/>
      <c r="AP13" s="10"/>
      <c r="AY13" s="10"/>
      <c r="BH13" s="10"/>
    </row>
    <row r="14" spans="1:69" x14ac:dyDescent="0.3">
      <c r="N14"/>
      <c r="O14" s="10"/>
      <c r="V14"/>
      <c r="X14" s="10"/>
      <c r="AG14" s="10"/>
      <c r="AP14" s="10"/>
      <c r="AY14" s="10"/>
      <c r="BH14" s="10"/>
    </row>
    <row r="15" spans="1:69" x14ac:dyDescent="0.3">
      <c r="N15"/>
      <c r="O15" s="10"/>
      <c r="V15"/>
      <c r="X15" s="10"/>
      <c r="AG15" s="10"/>
      <c r="AP15" s="10"/>
      <c r="AY15" s="10"/>
      <c r="BH15" s="10"/>
    </row>
    <row r="16" spans="1:69" x14ac:dyDescent="0.3">
      <c r="N16"/>
      <c r="O16" s="10"/>
      <c r="V16"/>
      <c r="X16" s="10"/>
      <c r="AG16" s="10"/>
      <c r="AP16" s="10"/>
      <c r="AY16" s="10"/>
      <c r="BH16" s="10"/>
    </row>
    <row r="17" spans="14:60" x14ac:dyDescent="0.3">
      <c r="N17"/>
      <c r="O17" s="10"/>
      <c r="V17"/>
      <c r="X17" s="10"/>
      <c r="AG17" s="10"/>
      <c r="AP17" s="10"/>
      <c r="AY17" s="10"/>
      <c r="BH17" s="10"/>
    </row>
    <row r="18" spans="14:60" x14ac:dyDescent="0.3">
      <c r="N18"/>
      <c r="O18" s="10"/>
      <c r="V18"/>
      <c r="X18" s="10"/>
      <c r="AG18" s="10"/>
      <c r="AP18" s="10"/>
      <c r="AY18" s="10"/>
      <c r="BH18" s="10"/>
    </row>
    <row r="19" spans="14:60" x14ac:dyDescent="0.3">
      <c r="N19"/>
      <c r="O19" s="10"/>
      <c r="V19"/>
      <c r="X19" s="10"/>
      <c r="AG19" s="10"/>
      <c r="AP19" s="10"/>
      <c r="AY19" s="10"/>
      <c r="BH19" s="10"/>
    </row>
    <row r="20" spans="14:60" x14ac:dyDescent="0.3">
      <c r="N20"/>
      <c r="O20" s="10"/>
      <c r="V20"/>
      <c r="X20" s="10"/>
      <c r="AG20" s="10"/>
      <c r="AP20" s="10"/>
      <c r="AY20" s="10"/>
      <c r="BH20" s="10"/>
    </row>
    <row r="21" spans="14:60" x14ac:dyDescent="0.3">
      <c r="N21"/>
      <c r="O21" s="10"/>
      <c r="V21"/>
      <c r="X21" s="10"/>
      <c r="AG21" s="10"/>
      <c r="AP21" s="10"/>
      <c r="AY21" s="10"/>
      <c r="BH21" s="10"/>
    </row>
    <row r="22" spans="14:60" x14ac:dyDescent="0.3">
      <c r="N22"/>
      <c r="O22" s="10"/>
      <c r="V22"/>
      <c r="X22" s="10"/>
      <c r="AG22" s="10"/>
      <c r="AP22" s="10"/>
      <c r="AY22" s="10"/>
      <c r="BH22" s="10"/>
    </row>
    <row r="23" spans="14:60" x14ac:dyDescent="0.3">
      <c r="N23"/>
      <c r="O23" s="10"/>
      <c r="V23"/>
      <c r="X23" s="10"/>
      <c r="AG23" s="10"/>
      <c r="AP23" s="10"/>
      <c r="AY23" s="10"/>
      <c r="BH23" s="10"/>
    </row>
    <row r="24" spans="14:60" x14ac:dyDescent="0.3">
      <c r="N24"/>
      <c r="O24" s="10"/>
      <c r="V24"/>
      <c r="X24" s="10"/>
      <c r="AG24" s="10"/>
      <c r="AP24" s="10"/>
      <c r="AY24" s="10"/>
      <c r="BH24" s="10"/>
    </row>
    <row r="25" spans="14:60" x14ac:dyDescent="0.3">
      <c r="N25"/>
      <c r="O25" s="10"/>
      <c r="V25"/>
      <c r="X25" s="10"/>
      <c r="AG25" s="10"/>
      <c r="AP25" s="10"/>
      <c r="AY25" s="10"/>
      <c r="BH25" s="10"/>
    </row>
    <row r="26" spans="14:60" x14ac:dyDescent="0.3">
      <c r="N26"/>
      <c r="O26" s="10"/>
      <c r="V26"/>
      <c r="X26" s="10"/>
      <c r="AG26" s="10"/>
      <c r="AP26" s="10"/>
      <c r="AY26" s="10"/>
      <c r="BH26" s="10"/>
    </row>
    <row r="27" spans="14:60" x14ac:dyDescent="0.3">
      <c r="N27"/>
      <c r="O27" s="10"/>
      <c r="V27"/>
      <c r="X27" s="10"/>
      <c r="AG27" s="10"/>
      <c r="AP27" s="10"/>
      <c r="AY27" s="10"/>
      <c r="BH27" s="10"/>
    </row>
    <row r="28" spans="14:60" x14ac:dyDescent="0.3">
      <c r="N28"/>
      <c r="O28" s="10"/>
      <c r="V28"/>
      <c r="X28" s="10"/>
      <c r="AG28" s="10"/>
      <c r="AP28" s="10"/>
      <c r="AY28" s="10"/>
      <c r="BH28" s="10"/>
    </row>
    <row r="29" spans="14:60" x14ac:dyDescent="0.3">
      <c r="N29"/>
      <c r="O29" s="10"/>
      <c r="V29"/>
      <c r="X29" s="10"/>
      <c r="AG29" s="10"/>
      <c r="AP29" s="10"/>
      <c r="AY29" s="10"/>
      <c r="BH29" s="10"/>
    </row>
    <row r="30" spans="14:60" x14ac:dyDescent="0.3">
      <c r="N30"/>
      <c r="O30" s="10"/>
      <c r="V30"/>
      <c r="X30" s="10"/>
      <c r="AG30" s="10"/>
      <c r="AP30" s="10"/>
      <c r="AY30" s="10"/>
      <c r="BH30" s="10"/>
    </row>
    <row r="31" spans="14:60" x14ac:dyDescent="0.3">
      <c r="N31"/>
      <c r="O31" s="10"/>
      <c r="V31"/>
      <c r="X31" s="10"/>
      <c r="AG31" s="10"/>
      <c r="AP31" s="10"/>
      <c r="AY31" s="10"/>
      <c r="BH31" s="10"/>
    </row>
    <row r="32" spans="14:60" x14ac:dyDescent="0.3">
      <c r="N32"/>
      <c r="O32" s="10"/>
      <c r="V32"/>
      <c r="X32" s="10"/>
      <c r="AG32" s="10"/>
      <c r="AP32" s="10"/>
      <c r="AY32" s="10"/>
      <c r="BH32" s="10"/>
    </row>
    <row r="33" spans="14:69" x14ac:dyDescent="0.3">
      <c r="N33"/>
      <c r="O33" s="10"/>
      <c r="V33"/>
      <c r="X33" s="10"/>
      <c r="AG33" s="10"/>
      <c r="AP33" s="10"/>
      <c r="AY33" s="10"/>
      <c r="BH33" s="10"/>
    </row>
    <row r="34" spans="14:69" x14ac:dyDescent="0.3">
      <c r="N34"/>
      <c r="O34" s="10"/>
      <c r="V34"/>
      <c r="X34" s="10"/>
      <c r="AG34" s="10"/>
      <c r="AP34" s="10"/>
      <c r="AY34" s="10"/>
      <c r="BH34" s="10"/>
      <c r="BQ34" s="10"/>
    </row>
    <row r="35" spans="14:69" x14ac:dyDescent="0.3">
      <c r="N35"/>
      <c r="O35" s="10"/>
      <c r="V35"/>
      <c r="X35" s="10"/>
      <c r="AG35" s="10"/>
      <c r="AP35" s="10"/>
      <c r="AY35" s="10"/>
      <c r="BH35" s="10"/>
    </row>
    <row r="36" spans="14:69" x14ac:dyDescent="0.3">
      <c r="N36"/>
      <c r="O36" s="10"/>
      <c r="V36"/>
      <c r="X36" s="10"/>
      <c r="AG36" s="10"/>
      <c r="AP36" s="10"/>
      <c r="AY36" s="10"/>
      <c r="BH36" s="10"/>
    </row>
    <row r="37" spans="14:69" x14ac:dyDescent="0.3">
      <c r="N37"/>
      <c r="O37" s="10"/>
      <c r="V37"/>
      <c r="X37" s="10"/>
      <c r="AG37" s="10"/>
      <c r="AP37" s="10"/>
      <c r="AY37" s="10"/>
      <c r="BH37" s="10"/>
    </row>
    <row r="38" spans="14:69" x14ac:dyDescent="0.3">
      <c r="N38"/>
      <c r="O38" s="10"/>
      <c r="V38"/>
      <c r="X38" s="10"/>
      <c r="AG38" s="10"/>
      <c r="AP38" s="10"/>
      <c r="AY38" s="10"/>
      <c r="BH38" s="10"/>
    </row>
    <row r="39" spans="14:69" x14ac:dyDescent="0.3">
      <c r="N39"/>
      <c r="O39" s="10"/>
      <c r="V39"/>
      <c r="X39" s="10"/>
      <c r="AG39" s="10"/>
      <c r="AP39" s="10"/>
      <c r="AY39" s="10"/>
      <c r="BH39" s="10"/>
    </row>
    <row r="40" spans="14:69" x14ac:dyDescent="0.3">
      <c r="N40"/>
      <c r="O40" s="10"/>
      <c r="V40"/>
      <c r="X40" s="10"/>
      <c r="AG40" s="10"/>
      <c r="AP40" s="10"/>
      <c r="AY40" s="10"/>
      <c r="BH40" s="10"/>
    </row>
    <row r="41" spans="14:69" x14ac:dyDescent="0.3">
      <c r="N41"/>
      <c r="O41" s="10"/>
      <c r="V41"/>
      <c r="X41" s="10"/>
      <c r="AG41" s="10"/>
      <c r="AP41" s="10"/>
      <c r="AY41" s="10"/>
      <c r="BH41" s="10"/>
    </row>
    <row r="42" spans="14:69" x14ac:dyDescent="0.3">
      <c r="N42"/>
      <c r="O42" s="10"/>
      <c r="V42"/>
      <c r="X42" s="10"/>
      <c r="AG42" s="10"/>
      <c r="AP42" s="10"/>
      <c r="AY42" s="10"/>
      <c r="BH42" s="10"/>
    </row>
    <row r="43" spans="14:69" x14ac:dyDescent="0.3">
      <c r="N43"/>
      <c r="O43" s="10"/>
      <c r="V43"/>
      <c r="X43" s="10"/>
      <c r="AG43" s="10"/>
      <c r="AP43" s="10"/>
      <c r="AY43" s="10"/>
      <c r="BH43" s="10"/>
    </row>
    <row r="44" spans="14:69" x14ac:dyDescent="0.3">
      <c r="N44"/>
      <c r="O44" s="10"/>
      <c r="V44"/>
      <c r="X44" s="10"/>
      <c r="AG44" s="10"/>
      <c r="AP44" s="10"/>
      <c r="AY44" s="10"/>
      <c r="BH44" s="10"/>
    </row>
    <row r="45" spans="14:69" x14ac:dyDescent="0.3">
      <c r="N45"/>
      <c r="O45" s="10"/>
      <c r="V45"/>
      <c r="X45" s="10"/>
      <c r="AG45" s="10"/>
      <c r="AP45" s="10"/>
      <c r="AY45" s="10"/>
      <c r="BH45" s="10"/>
    </row>
    <row r="46" spans="14:69" x14ac:dyDescent="0.3">
      <c r="N46"/>
      <c r="O46" s="10"/>
      <c r="V46"/>
      <c r="X46" s="10"/>
      <c r="AG46" s="10"/>
      <c r="AP46" s="10"/>
      <c r="AY46" s="10"/>
      <c r="BH46" s="10"/>
    </row>
    <row r="47" spans="14:69" x14ac:dyDescent="0.3">
      <c r="N47"/>
      <c r="O47" s="10"/>
      <c r="V47"/>
      <c r="X47" s="10"/>
      <c r="AG47" s="10"/>
      <c r="AP47" s="10"/>
      <c r="AY47" s="10"/>
      <c r="BH47" s="10"/>
    </row>
    <row r="48" spans="14:69" x14ac:dyDescent="0.3">
      <c r="N48"/>
      <c r="O48" s="10"/>
      <c r="V48"/>
      <c r="X48" s="10"/>
      <c r="AG48" s="10"/>
      <c r="AP48" s="10"/>
      <c r="AY48" s="10"/>
      <c r="BH48" s="10"/>
    </row>
    <row r="49" spans="14:60" x14ac:dyDescent="0.3">
      <c r="N49"/>
      <c r="O49" s="10"/>
      <c r="V49"/>
      <c r="X49" s="10"/>
      <c r="AG49" s="10"/>
      <c r="AP49" s="10"/>
      <c r="AY49" s="10"/>
      <c r="BH49" s="10"/>
    </row>
    <row r="50" spans="14:60" x14ac:dyDescent="0.3">
      <c r="N50"/>
      <c r="O50" s="10"/>
      <c r="V50"/>
      <c r="X50" s="10"/>
      <c r="AG50" s="10"/>
      <c r="AP50" s="10"/>
      <c r="AY50" s="10"/>
      <c r="BH50" s="10"/>
    </row>
    <row r="51" spans="14:60" x14ac:dyDescent="0.3">
      <c r="N51"/>
      <c r="O51" s="10"/>
      <c r="V51"/>
      <c r="X51" s="10"/>
      <c r="AG51" s="10"/>
      <c r="AP51" s="10"/>
      <c r="AY51" s="10"/>
      <c r="BH51" s="10"/>
    </row>
    <row r="52" spans="14:60" x14ac:dyDescent="0.3">
      <c r="N52"/>
      <c r="O52" s="10"/>
      <c r="V52"/>
      <c r="X52" s="10"/>
      <c r="AG52" s="10"/>
      <c r="AP52" s="10"/>
      <c r="AY52" s="10"/>
      <c r="BH52" s="10"/>
    </row>
    <row r="53" spans="14:60" x14ac:dyDescent="0.3">
      <c r="N53"/>
      <c r="O53" s="10"/>
      <c r="V53"/>
      <c r="X53" s="10"/>
      <c r="AG53" s="10"/>
      <c r="AP53" s="10"/>
      <c r="AY53" s="10"/>
      <c r="BH53" s="10"/>
    </row>
    <row r="54" spans="14:60" x14ac:dyDescent="0.3">
      <c r="N54"/>
      <c r="O54" s="10"/>
      <c r="V54"/>
      <c r="X54" s="10"/>
      <c r="AG54" s="10"/>
      <c r="AP54" s="10"/>
      <c r="AY54" s="10"/>
      <c r="BH54" s="10"/>
    </row>
    <row r="55" spans="14:60" x14ac:dyDescent="0.3">
      <c r="N55"/>
      <c r="O55" s="10"/>
      <c r="V55"/>
      <c r="X55" s="10"/>
      <c r="AG55" s="10"/>
      <c r="AP55" s="10"/>
      <c r="AY55" s="10"/>
      <c r="BH55" s="10"/>
    </row>
    <row r="56" spans="14:60" x14ac:dyDescent="0.3">
      <c r="N56"/>
      <c r="O56" s="10"/>
      <c r="V56"/>
      <c r="X56" s="10"/>
      <c r="AG56" s="10"/>
      <c r="AP56" s="10"/>
      <c r="AY56" s="10"/>
      <c r="BH56" s="10"/>
    </row>
    <row r="57" spans="14:60" x14ac:dyDescent="0.3">
      <c r="N57"/>
      <c r="O57" s="10"/>
      <c r="V57"/>
      <c r="X57" s="10"/>
      <c r="AG57" s="10"/>
      <c r="AP57" s="10"/>
      <c r="AY57" s="10"/>
      <c r="BH57" s="10"/>
    </row>
    <row r="58" spans="14:60" x14ac:dyDescent="0.3">
      <c r="N58"/>
      <c r="O58" s="10"/>
      <c r="V58"/>
      <c r="X58" s="10"/>
      <c r="AG58" s="10"/>
      <c r="AP58" s="10"/>
      <c r="AY58" s="10"/>
      <c r="BH58" s="10"/>
    </row>
    <row r="59" spans="14:60" x14ac:dyDescent="0.3">
      <c r="N59"/>
      <c r="O59" s="10"/>
      <c r="V59"/>
      <c r="X59" s="10"/>
      <c r="AG59" s="10"/>
      <c r="AP59" s="10"/>
      <c r="AY59" s="10"/>
      <c r="BH59" s="10"/>
    </row>
    <row r="60" spans="14:60" x14ac:dyDescent="0.3">
      <c r="N60"/>
      <c r="O60" s="10"/>
      <c r="V60"/>
      <c r="X60" s="10"/>
      <c r="AG60" s="10"/>
      <c r="AP60" s="10"/>
      <c r="AY60" s="10"/>
      <c r="BH60" s="10"/>
    </row>
    <row r="61" spans="14:60" x14ac:dyDescent="0.3">
      <c r="N61"/>
      <c r="O61" s="10"/>
      <c r="V61"/>
      <c r="X61" s="10"/>
      <c r="AG61" s="10"/>
      <c r="AP61" s="10"/>
      <c r="AY61" s="10"/>
      <c r="BH61" s="10"/>
    </row>
    <row r="62" spans="14:60" x14ac:dyDescent="0.3">
      <c r="N62"/>
      <c r="O62" s="10"/>
      <c r="V62"/>
      <c r="X62" s="10"/>
      <c r="AG62" s="10"/>
      <c r="AP62" s="10"/>
      <c r="AY62" s="10"/>
      <c r="BH62" s="10"/>
    </row>
    <row r="63" spans="14:60" x14ac:dyDescent="0.3">
      <c r="N63"/>
      <c r="O63" s="10"/>
      <c r="V63"/>
      <c r="X63" s="10"/>
      <c r="AG63" s="10"/>
      <c r="AP63" s="10"/>
      <c r="AY63" s="10"/>
      <c r="BH63" s="10"/>
    </row>
    <row r="64" spans="14:60" x14ac:dyDescent="0.3">
      <c r="N64"/>
      <c r="O64" s="10"/>
      <c r="V64"/>
      <c r="X64" s="10"/>
      <c r="AG64" s="10"/>
      <c r="AP64" s="10"/>
      <c r="AY64" s="10"/>
      <c r="BH64" s="10"/>
    </row>
    <row r="65" spans="14:60" x14ac:dyDescent="0.3">
      <c r="N65"/>
      <c r="O65" s="10"/>
      <c r="V65"/>
      <c r="X65" s="10"/>
      <c r="AG65" s="10"/>
      <c r="AP65" s="10"/>
      <c r="AY65" s="10"/>
      <c r="BH65" s="10"/>
    </row>
    <row r="66" spans="14:60" x14ac:dyDescent="0.3">
      <c r="N66"/>
      <c r="O66" s="10"/>
      <c r="V66"/>
      <c r="X66" s="10"/>
      <c r="AG66" s="10"/>
      <c r="AP66" s="10"/>
      <c r="AY66" s="10"/>
      <c r="BH66" s="10"/>
    </row>
    <row r="67" spans="14:60" x14ac:dyDescent="0.3">
      <c r="N67"/>
      <c r="O67" s="10"/>
      <c r="V67"/>
      <c r="X67" s="10"/>
      <c r="AG67" s="10"/>
      <c r="AP67" s="10"/>
      <c r="AY67" s="10"/>
      <c r="BH67" s="10"/>
    </row>
    <row r="68" spans="14:60" x14ac:dyDescent="0.3">
      <c r="N68"/>
      <c r="O68" s="10"/>
      <c r="V68"/>
      <c r="X68" s="10"/>
      <c r="AG68" s="10"/>
      <c r="AP68" s="10"/>
      <c r="AY68" s="10"/>
      <c r="BH68" s="10"/>
    </row>
    <row r="69" spans="14:60" x14ac:dyDescent="0.3">
      <c r="N69"/>
      <c r="O69" s="10"/>
      <c r="V69"/>
      <c r="X69" s="10"/>
      <c r="AG69" s="10"/>
      <c r="AP69" s="10"/>
      <c r="AY69" s="10"/>
      <c r="BH69" s="10"/>
    </row>
    <row r="70" spans="14:60" x14ac:dyDescent="0.3">
      <c r="N70"/>
      <c r="O70" s="10"/>
      <c r="V70"/>
      <c r="X70" s="10"/>
      <c r="AG70" s="10"/>
      <c r="AP70" s="10"/>
      <c r="AY70" s="10"/>
      <c r="BH70" s="10"/>
    </row>
    <row r="71" spans="14:60" x14ac:dyDescent="0.3">
      <c r="N71"/>
      <c r="O71" s="10"/>
      <c r="V71"/>
      <c r="X71" s="10"/>
      <c r="AG71" s="10"/>
      <c r="AP71" s="10"/>
      <c r="AY71" s="10"/>
      <c r="BH71" s="10"/>
    </row>
    <row r="72" spans="14:60" x14ac:dyDescent="0.3">
      <c r="N72"/>
      <c r="O72" s="10"/>
      <c r="V72"/>
      <c r="X72" s="10"/>
      <c r="AG72" s="10"/>
      <c r="AP72" s="10"/>
      <c r="AY72" s="10"/>
      <c r="BH72" s="10"/>
    </row>
    <row r="73" spans="14:60" x14ac:dyDescent="0.3">
      <c r="N73"/>
      <c r="O73" s="10"/>
      <c r="V73"/>
      <c r="X73" s="10"/>
      <c r="AG73" s="10"/>
      <c r="AP73" s="10"/>
      <c r="AY73" s="10"/>
      <c r="BH73" s="10"/>
    </row>
    <row r="74" spans="14:60" x14ac:dyDescent="0.3">
      <c r="N74"/>
      <c r="O74" s="10"/>
      <c r="V74"/>
      <c r="X74" s="10"/>
      <c r="AG74" s="10"/>
      <c r="AP74" s="10"/>
      <c r="AY74" s="10"/>
      <c r="BH74" s="10"/>
    </row>
    <row r="75" spans="14:60" x14ac:dyDescent="0.3">
      <c r="N75"/>
      <c r="O75" s="10"/>
      <c r="V75"/>
      <c r="X75" s="10"/>
      <c r="AG75" s="10"/>
      <c r="AP75" s="10"/>
      <c r="AY75" s="10"/>
      <c r="BH75" s="10"/>
    </row>
    <row r="76" spans="14:60" x14ac:dyDescent="0.3">
      <c r="N76"/>
      <c r="O76" s="10"/>
      <c r="V76"/>
      <c r="X76" s="10"/>
      <c r="AG76" s="10"/>
      <c r="AP76" s="10"/>
      <c r="AY76" s="10"/>
      <c r="BH76" s="10"/>
    </row>
    <row r="77" spans="14:60" x14ac:dyDescent="0.3">
      <c r="N77"/>
      <c r="O77" s="10"/>
      <c r="V77"/>
      <c r="X77" s="10"/>
      <c r="AG77" s="10"/>
      <c r="AP77" s="10"/>
      <c r="AY77" s="10"/>
      <c r="BH77" s="10"/>
    </row>
    <row r="78" spans="14:60" x14ac:dyDescent="0.3">
      <c r="N78"/>
      <c r="O78" s="10"/>
      <c r="V78"/>
      <c r="X78" s="10"/>
      <c r="AG78" s="10"/>
      <c r="AP78" s="10"/>
      <c r="AY78" s="10"/>
      <c r="BH78" s="10"/>
    </row>
    <row r="79" spans="14:60" x14ac:dyDescent="0.3">
      <c r="N79"/>
      <c r="O79" s="10"/>
      <c r="V79"/>
      <c r="X79" s="10"/>
      <c r="AG79" s="10"/>
      <c r="AP79" s="10"/>
      <c r="AY79" s="10"/>
      <c r="BH79" s="10"/>
    </row>
    <row r="80" spans="14:60" x14ac:dyDescent="0.3">
      <c r="N80"/>
      <c r="O80" s="10"/>
      <c r="V80"/>
      <c r="X80" s="10"/>
      <c r="AG80" s="10"/>
      <c r="AP80" s="10"/>
      <c r="AY80" s="10"/>
      <c r="BH80" s="10"/>
    </row>
    <row r="81" spans="14:60" x14ac:dyDescent="0.3">
      <c r="N81"/>
      <c r="O81" s="10"/>
      <c r="V81"/>
      <c r="X81" s="10"/>
      <c r="AG81" s="10"/>
      <c r="AP81" s="10"/>
      <c r="AY81" s="10"/>
      <c r="BH81" s="10"/>
    </row>
    <row r="82" spans="14:60" x14ac:dyDescent="0.3">
      <c r="N82"/>
      <c r="O82" s="10"/>
      <c r="V82"/>
      <c r="X82" s="10"/>
      <c r="AG82" s="10"/>
      <c r="AP82" s="10"/>
      <c r="AY82" s="10"/>
      <c r="BH82" s="10"/>
    </row>
    <row r="83" spans="14:60" x14ac:dyDescent="0.3">
      <c r="N83"/>
      <c r="O83" s="10"/>
      <c r="V83"/>
      <c r="X83" s="10"/>
      <c r="AG83" s="10"/>
      <c r="AP83" s="10"/>
      <c r="AY83" s="10"/>
      <c r="BH83" s="10"/>
    </row>
    <row r="84" spans="14:60" x14ac:dyDescent="0.3">
      <c r="N84"/>
      <c r="O84" s="10"/>
      <c r="V84"/>
      <c r="X84" s="10"/>
      <c r="AG84" s="10"/>
      <c r="AP84" s="10"/>
      <c r="AY84" s="10"/>
      <c r="BH84" s="10"/>
    </row>
    <row r="85" spans="14:60" x14ac:dyDescent="0.3">
      <c r="N85"/>
      <c r="O85" s="10"/>
      <c r="V85"/>
      <c r="X85" s="10"/>
      <c r="AG85" s="10"/>
      <c r="AP85" s="10"/>
      <c r="AY85" s="10"/>
      <c r="BH85" s="10"/>
    </row>
    <row r="86" spans="14:60" x14ac:dyDescent="0.3">
      <c r="N86"/>
      <c r="O86" s="10"/>
      <c r="V86"/>
      <c r="X86" s="10"/>
      <c r="AG86" s="10"/>
      <c r="AP86" s="10"/>
      <c r="AY86" s="10"/>
      <c r="BH86" s="10"/>
    </row>
    <row r="87" spans="14:60" x14ac:dyDescent="0.3">
      <c r="N87"/>
      <c r="O87" s="10"/>
      <c r="V87"/>
      <c r="X87" s="10"/>
      <c r="AG87" s="10"/>
      <c r="AP87" s="10"/>
      <c r="AY87" s="10"/>
      <c r="BH87" s="10"/>
    </row>
    <row r="88" spans="14:60" x14ac:dyDescent="0.3">
      <c r="N88"/>
      <c r="O88" s="10"/>
      <c r="V88"/>
      <c r="X88" s="10"/>
      <c r="AG88" s="10"/>
      <c r="AP88" s="10"/>
      <c r="AY88" s="10"/>
      <c r="BH88" s="10"/>
    </row>
    <row r="89" spans="14:60" x14ac:dyDescent="0.3">
      <c r="N89"/>
      <c r="O89" s="10"/>
      <c r="V89"/>
      <c r="X89" s="10"/>
      <c r="AG89" s="10"/>
      <c r="AP89" s="10"/>
      <c r="AY89" s="10"/>
      <c r="BH89" s="10"/>
    </row>
    <row r="90" spans="14:60" x14ac:dyDescent="0.3">
      <c r="N90"/>
      <c r="O90" s="10"/>
      <c r="V90"/>
      <c r="X90" s="10"/>
      <c r="AG90" s="10"/>
      <c r="AP90" s="10"/>
      <c r="AY90" s="10"/>
      <c r="BH90" s="10"/>
    </row>
    <row r="91" spans="14:60" x14ac:dyDescent="0.3">
      <c r="N91"/>
      <c r="O91" s="10"/>
      <c r="V91"/>
      <c r="X91" s="10"/>
      <c r="AG91" s="10"/>
      <c r="AP91" s="10"/>
      <c r="AY91" s="10"/>
      <c r="BH91" s="10"/>
    </row>
    <row r="92" spans="14:60" x14ac:dyDescent="0.3">
      <c r="N92"/>
      <c r="O92" s="10"/>
      <c r="V92"/>
      <c r="X92" s="10"/>
      <c r="AG92" s="10"/>
      <c r="AP92" s="10"/>
      <c r="AY92" s="10"/>
      <c r="BH92" s="10"/>
    </row>
    <row r="93" spans="14:60" x14ac:dyDescent="0.3">
      <c r="N93"/>
      <c r="O93" s="10"/>
      <c r="V93"/>
      <c r="X93" s="10"/>
      <c r="AG93" s="10"/>
      <c r="AP93" s="10"/>
      <c r="AY93" s="10"/>
      <c r="BH93" s="10"/>
    </row>
    <row r="94" spans="14:60" x14ac:dyDescent="0.3">
      <c r="N94"/>
      <c r="O94" s="10"/>
      <c r="V94"/>
      <c r="X94" s="10"/>
      <c r="AG94" s="10"/>
      <c r="AP94" s="10"/>
      <c r="AY94" s="10"/>
      <c r="BH94" s="10"/>
    </row>
    <row r="95" spans="14:60" x14ac:dyDescent="0.3">
      <c r="N95"/>
      <c r="O95" s="10"/>
      <c r="V95"/>
      <c r="X95" s="10"/>
      <c r="AG95" s="10"/>
      <c r="AP95" s="10"/>
      <c r="AY95" s="10"/>
      <c r="BH95" s="10"/>
    </row>
    <row r="96" spans="14:60" x14ac:dyDescent="0.3">
      <c r="N96"/>
      <c r="O96" s="10"/>
      <c r="V96"/>
      <c r="X96" s="10"/>
      <c r="AG96" s="10"/>
      <c r="AP96" s="10"/>
      <c r="AY96" s="10"/>
      <c r="BH96" s="10"/>
    </row>
    <row r="97" spans="14:60" x14ac:dyDescent="0.3">
      <c r="N97"/>
      <c r="O97" s="10"/>
      <c r="V97"/>
      <c r="X97" s="10"/>
      <c r="AG97" s="10"/>
      <c r="AP97" s="10"/>
      <c r="AY97" s="10"/>
      <c r="BH97" s="10"/>
    </row>
    <row r="98" spans="14:60" x14ac:dyDescent="0.3">
      <c r="N98"/>
      <c r="O98" s="10"/>
      <c r="V98"/>
      <c r="X98" s="10"/>
      <c r="AG98" s="10"/>
      <c r="AP98" s="10"/>
      <c r="AY98" s="10"/>
      <c r="BH98" s="10"/>
    </row>
    <row r="99" spans="14:60" x14ac:dyDescent="0.3">
      <c r="N99"/>
      <c r="O99" s="10"/>
      <c r="V99"/>
      <c r="X99" s="10"/>
      <c r="AG99" s="10"/>
      <c r="AP99" s="10"/>
      <c r="AY99" s="10"/>
      <c r="BH99" s="10"/>
    </row>
    <row r="100" spans="14:60" x14ac:dyDescent="0.3">
      <c r="N100"/>
      <c r="O100" s="10"/>
      <c r="V100"/>
      <c r="X100" s="10"/>
      <c r="AG100" s="10"/>
      <c r="AP100" s="10"/>
      <c r="AY100" s="10"/>
      <c r="BH100" s="10"/>
    </row>
    <row r="101" spans="14:60" x14ac:dyDescent="0.3">
      <c r="N101"/>
      <c r="O101" s="10"/>
      <c r="V101"/>
      <c r="X101" s="10"/>
      <c r="AG101" s="10"/>
      <c r="AP101" s="10"/>
      <c r="AY101" s="10"/>
      <c r="BH101" s="10"/>
    </row>
    <row r="102" spans="14:60" x14ac:dyDescent="0.3">
      <c r="N102"/>
      <c r="O102" s="10"/>
      <c r="V102"/>
      <c r="X102" s="10"/>
      <c r="AG102" s="10"/>
      <c r="AP102" s="10"/>
      <c r="AY102" s="10"/>
      <c r="BH102" s="10"/>
    </row>
    <row r="103" spans="14:60" x14ac:dyDescent="0.3">
      <c r="N103"/>
      <c r="O103" s="10"/>
      <c r="V103"/>
      <c r="X103" s="10"/>
      <c r="AG103" s="10"/>
      <c r="AP103" s="10"/>
      <c r="AY103" s="10"/>
      <c r="BH103" s="10"/>
    </row>
    <row r="104" spans="14:60" x14ac:dyDescent="0.3">
      <c r="N104"/>
      <c r="O104" s="10"/>
      <c r="V104"/>
      <c r="X104" s="10"/>
      <c r="AG104" s="10"/>
      <c r="AP104" s="10"/>
      <c r="AY104" s="10"/>
      <c r="BH104" s="10"/>
    </row>
    <row r="105" spans="14:60" x14ac:dyDescent="0.3">
      <c r="N105"/>
      <c r="O105" s="10"/>
      <c r="V105"/>
      <c r="X105" s="10"/>
      <c r="AG105" s="10"/>
      <c r="AP105" s="10"/>
      <c r="AY105" s="10"/>
      <c r="BH105" s="10"/>
    </row>
    <row r="106" spans="14:60" x14ac:dyDescent="0.3">
      <c r="N106"/>
      <c r="O106" s="10"/>
      <c r="V106"/>
      <c r="X106" s="10"/>
      <c r="AG106" s="10"/>
      <c r="AP106" s="10"/>
      <c r="AY106" s="10"/>
      <c r="BH106" s="10"/>
    </row>
    <row r="107" spans="14:60" x14ac:dyDescent="0.3">
      <c r="N107"/>
      <c r="O107" s="10"/>
      <c r="V107"/>
      <c r="X107" s="10"/>
      <c r="AG107" s="10"/>
      <c r="AP107" s="10"/>
      <c r="AY107" s="10"/>
      <c r="BH107" s="10"/>
    </row>
    <row r="108" spans="14:60" x14ac:dyDescent="0.3">
      <c r="N108"/>
      <c r="O108" s="10"/>
      <c r="V108"/>
      <c r="X108" s="10"/>
      <c r="AG108" s="10"/>
      <c r="AP108" s="10"/>
      <c r="AY108" s="10"/>
      <c r="BH108" s="10"/>
    </row>
    <row r="109" spans="14:60" x14ac:dyDescent="0.3">
      <c r="N109"/>
      <c r="O109" s="10"/>
      <c r="V109"/>
      <c r="X109" s="10"/>
      <c r="AG109" s="10"/>
      <c r="AP109" s="10"/>
      <c r="AY109" s="10"/>
      <c r="BH109" s="10"/>
    </row>
  </sheetData>
  <pageMargins left="0.70866141732283472" right="0.70866141732283472" top="0.74803149606299213" bottom="0.74803149606299213" header="0.31496062992125984" footer="0.31496062992125984"/>
  <pageSetup paperSize="9" scale="1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A45484-1C64-43B9-A247-F680DDF4F1AC}">
  <sheetPr codeName="Feuil3">
    <tabColor theme="9"/>
    <pageSetUpPr fitToPage="1"/>
  </sheetPr>
  <dimension ref="A1:BH50"/>
  <sheetViews>
    <sheetView workbookViewId="0">
      <selection activeCell="J29" sqref="J29"/>
    </sheetView>
  </sheetViews>
  <sheetFormatPr baseColWidth="10" defaultColWidth="9" defaultRowHeight="15.6" x14ac:dyDescent="0.3"/>
  <sheetData>
    <row r="1" spans="1:60" x14ac:dyDescent="0.3">
      <c r="A1" t="s">
        <v>20</v>
      </c>
      <c r="B1" t="s">
        <v>21</v>
      </c>
      <c r="C1" t="s">
        <v>22</v>
      </c>
      <c r="D1" t="s">
        <v>23</v>
      </c>
      <c r="E1" t="s">
        <v>89</v>
      </c>
      <c r="F1" t="s">
        <v>90</v>
      </c>
      <c r="G1" t="s">
        <v>91</v>
      </c>
      <c r="H1" t="s">
        <v>92</v>
      </c>
      <c r="I1" t="s">
        <v>93</v>
      </c>
      <c r="J1" t="s">
        <v>94</v>
      </c>
      <c r="K1" t="s">
        <v>95</v>
      </c>
      <c r="L1" t="s">
        <v>96</v>
      </c>
      <c r="M1" t="s">
        <v>97</v>
      </c>
      <c r="N1" t="s">
        <v>98</v>
      </c>
      <c r="O1" t="s">
        <v>99</v>
      </c>
      <c r="P1" t="s">
        <v>100</v>
      </c>
      <c r="Q1" t="s">
        <v>101</v>
      </c>
      <c r="R1" t="s">
        <v>102</v>
      </c>
      <c r="S1" t="s">
        <v>103</v>
      </c>
      <c r="T1" t="s">
        <v>104</v>
      </c>
      <c r="U1" t="s">
        <v>105</v>
      </c>
      <c r="V1" t="s">
        <v>106</v>
      </c>
      <c r="W1" t="s">
        <v>107</v>
      </c>
      <c r="X1" t="s">
        <v>108</v>
      </c>
      <c r="Y1" t="s">
        <v>109</v>
      </c>
      <c r="Z1" t="s">
        <v>110</v>
      </c>
      <c r="AA1" t="s">
        <v>111</v>
      </c>
      <c r="AB1" t="s">
        <v>112</v>
      </c>
      <c r="AC1" t="s">
        <v>113</v>
      </c>
      <c r="AD1" t="s">
        <v>114</v>
      </c>
      <c r="AE1" t="s">
        <v>115</v>
      </c>
      <c r="AF1" t="s">
        <v>116</v>
      </c>
      <c r="AG1" t="s">
        <v>117</v>
      </c>
      <c r="AH1" t="s">
        <v>118</v>
      </c>
      <c r="AI1" t="s">
        <v>119</v>
      </c>
      <c r="AJ1" t="s">
        <v>120</v>
      </c>
      <c r="AK1" t="s">
        <v>121</v>
      </c>
      <c r="AL1" t="s">
        <v>122</v>
      </c>
      <c r="AM1" t="s">
        <v>123</v>
      </c>
      <c r="AN1" t="s">
        <v>124</v>
      </c>
      <c r="AO1" t="s">
        <v>125</v>
      </c>
      <c r="AP1" t="s">
        <v>126</v>
      </c>
      <c r="AQ1" t="s">
        <v>127</v>
      </c>
      <c r="AR1" t="s">
        <v>128</v>
      </c>
      <c r="AS1" t="s">
        <v>129</v>
      </c>
      <c r="AT1" t="s">
        <v>130</v>
      </c>
      <c r="AU1" t="s">
        <v>131</v>
      </c>
      <c r="AV1" t="s">
        <v>132</v>
      </c>
      <c r="AW1" t="s">
        <v>133</v>
      </c>
      <c r="AX1" t="s">
        <v>134</v>
      </c>
      <c r="AY1" t="s">
        <v>135</v>
      </c>
      <c r="AZ1" t="s">
        <v>136</v>
      </c>
      <c r="BA1" t="s">
        <v>137</v>
      </c>
      <c r="BB1" t="s">
        <v>138</v>
      </c>
      <c r="BC1" t="s">
        <v>139</v>
      </c>
      <c r="BD1" t="s">
        <v>140</v>
      </c>
      <c r="BE1" t="s">
        <v>141</v>
      </c>
      <c r="BF1" t="s">
        <v>142</v>
      </c>
      <c r="BG1" t="s">
        <v>143</v>
      </c>
      <c r="BH1" t="s">
        <v>144</v>
      </c>
    </row>
    <row r="2" spans="1:60" x14ac:dyDescent="0.3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</row>
    <row r="3" spans="1:60" s="129" customFormat="1" x14ac:dyDescent="0.3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</row>
    <row r="4" spans="1:60" x14ac:dyDescent="0.3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</row>
    <row r="5" spans="1:60" x14ac:dyDescent="0.3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</row>
    <row r="6" spans="1:60" x14ac:dyDescent="0.3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</row>
    <row r="7" spans="1:60" x14ac:dyDescent="0.3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</row>
    <row r="8" spans="1:60" x14ac:dyDescent="0.3">
      <c r="A8" s="24"/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</row>
    <row r="9" spans="1:60" x14ac:dyDescent="0.3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</row>
    <row r="10" spans="1:60" x14ac:dyDescent="0.3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</row>
    <row r="11" spans="1:60" x14ac:dyDescent="0.3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</row>
    <row r="12" spans="1:60" x14ac:dyDescent="0.3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</row>
    <row r="13" spans="1:60" x14ac:dyDescent="0.3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</row>
    <row r="14" spans="1:60" x14ac:dyDescent="0.3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</row>
    <row r="15" spans="1:60" x14ac:dyDescent="0.3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</row>
    <row r="16" spans="1:60" x14ac:dyDescent="0.3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</row>
    <row r="17" spans="1:60" x14ac:dyDescent="0.3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</row>
    <row r="18" spans="1:60" x14ac:dyDescent="0.3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</row>
    <row r="19" spans="1:60" x14ac:dyDescent="0.3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</row>
    <row r="20" spans="1:60" x14ac:dyDescent="0.3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</row>
    <row r="21" spans="1:60" s="129" customFormat="1" x14ac:dyDescent="0.3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</row>
    <row r="22" spans="1:60" x14ac:dyDescent="0.3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</row>
    <row r="23" spans="1:60" x14ac:dyDescent="0.3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</row>
    <row r="24" spans="1:60" x14ac:dyDescent="0.3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</row>
    <row r="25" spans="1:60" x14ac:dyDescent="0.3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</row>
    <row r="26" spans="1:60" x14ac:dyDescent="0.3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</row>
    <row r="27" spans="1:60" x14ac:dyDescent="0.3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</row>
    <row r="28" spans="1:60" x14ac:dyDescent="0.3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</row>
    <row r="29" spans="1:60" x14ac:dyDescent="0.3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</row>
    <row r="30" spans="1:60" x14ac:dyDescent="0.3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</row>
    <row r="31" spans="1:60" x14ac:dyDescent="0.3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</row>
    <row r="32" spans="1:60" x14ac:dyDescent="0.3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</row>
    <row r="33" spans="1:60" x14ac:dyDescent="0.3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</row>
    <row r="34" spans="1:60" x14ac:dyDescent="0.3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</row>
    <row r="35" spans="1:60" x14ac:dyDescent="0.3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</row>
    <row r="36" spans="1:60" x14ac:dyDescent="0.3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</row>
    <row r="37" spans="1:60" x14ac:dyDescent="0.3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</row>
    <row r="38" spans="1:60" x14ac:dyDescent="0.3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</row>
    <row r="39" spans="1:60" x14ac:dyDescent="0.3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</row>
    <row r="40" spans="1:60" x14ac:dyDescent="0.3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</row>
    <row r="41" spans="1:60" x14ac:dyDescent="0.3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</row>
    <row r="42" spans="1:60" x14ac:dyDescent="0.3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</row>
    <row r="43" spans="1:60" x14ac:dyDescent="0.3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</row>
    <row r="44" spans="1:60" x14ac:dyDescent="0.3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</row>
    <row r="45" spans="1:60" x14ac:dyDescent="0.3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</row>
    <row r="46" spans="1:60" x14ac:dyDescent="0.3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</row>
    <row r="47" spans="1:60" x14ac:dyDescent="0.3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</row>
    <row r="48" spans="1:60" s="129" customFormat="1" x14ac:dyDescent="0.3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</row>
    <row r="49" spans="1:60" s="130" customFormat="1" ht="16.2" thickBot="1" x14ac:dyDescent="0.3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</row>
    <row r="50" spans="1:60" ht="16.2" thickTop="1" x14ac:dyDescent="0.3"/>
  </sheetData>
  <pageMargins left="0.70866141732283472" right="0.70866141732283472" top="0.74803149606299213" bottom="0.74803149606299213" header="0.31496062992125984" footer="0.31496062992125984"/>
  <pageSetup paperSize="9" scale="2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46325-728C-45C4-97F7-592B9F022222}">
  <sheetPr codeName="Feuil4">
    <tabColor theme="9"/>
    <pageSetUpPr fitToPage="1"/>
  </sheetPr>
  <dimension ref="A1:AL180"/>
  <sheetViews>
    <sheetView topLeftCell="A54" zoomScale="85" zoomScaleNormal="85" zoomScaleSheetLayoutView="70" zoomScalePageLayoutView="70" workbookViewId="0">
      <selection activeCell="I65" sqref="I65"/>
    </sheetView>
  </sheetViews>
  <sheetFormatPr baseColWidth="10" defaultColWidth="11" defaultRowHeight="15.6" x14ac:dyDescent="0.3"/>
  <cols>
    <col min="1" max="1" width="15" customWidth="1"/>
    <col min="2" max="2" width="29.3984375" customWidth="1"/>
    <col min="3" max="3" width="12.3984375" customWidth="1"/>
    <col min="4" max="4" width="11.59765625" customWidth="1"/>
    <col min="5" max="5" width="11.59765625" style="3" customWidth="1"/>
    <col min="6" max="6" width="11.59765625" style="4" customWidth="1"/>
    <col min="7" max="7" width="11.59765625" style="3" customWidth="1"/>
    <col min="8" max="12" width="11.59765625" customWidth="1"/>
    <col min="13" max="15" width="11.59765625" style="3" customWidth="1"/>
    <col min="16" max="16" width="13.8984375" style="3" customWidth="1"/>
    <col min="17" max="19" width="11.59765625" style="3" customWidth="1"/>
    <col min="20" max="27" width="11.59765625" customWidth="1"/>
    <col min="28" max="28" width="12.8984375" customWidth="1"/>
    <col min="30" max="30" width="14.19921875" bestFit="1" customWidth="1"/>
    <col min="35" max="35" width="12.19921875" customWidth="1"/>
    <col min="36" max="36" width="10.59765625" customWidth="1"/>
    <col min="37" max="37" width="15.59765625" customWidth="1"/>
  </cols>
  <sheetData>
    <row r="1" spans="1:38" ht="15.75" customHeight="1" x14ac:dyDescent="0.3">
      <c r="A1" s="233"/>
      <c r="B1" s="233"/>
      <c r="C1" s="233"/>
      <c r="D1" s="45" t="s">
        <v>0</v>
      </c>
      <c r="E1" s="234" t="s">
        <v>1</v>
      </c>
      <c r="F1" s="234"/>
      <c r="G1" s="234"/>
      <c r="H1" s="234"/>
      <c r="I1" s="234"/>
      <c r="J1" s="234"/>
      <c r="K1" s="234"/>
      <c r="L1" s="234"/>
      <c r="M1" s="44"/>
      <c r="N1" s="44"/>
      <c r="O1" s="44"/>
      <c r="P1" s="44"/>
      <c r="Q1" s="44"/>
      <c r="R1" s="44"/>
      <c r="S1" s="44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</row>
    <row r="2" spans="1:38" ht="15.75" customHeight="1" x14ac:dyDescent="0.3">
      <c r="A2" s="233"/>
      <c r="B2" s="233"/>
      <c r="C2" s="233"/>
      <c r="D2" s="45" t="s">
        <v>145</v>
      </c>
      <c r="E2" s="235" t="s">
        <v>237</v>
      </c>
      <c r="F2" s="235"/>
      <c r="G2" s="235"/>
      <c r="H2" s="235"/>
      <c r="I2" s="235"/>
      <c r="J2" s="235"/>
      <c r="K2" s="235"/>
      <c r="L2" s="235"/>
      <c r="M2" s="44"/>
      <c r="N2" s="44"/>
      <c r="O2" s="44"/>
      <c r="P2" s="44"/>
      <c r="Q2" s="44"/>
      <c r="R2" s="44"/>
      <c r="S2" s="44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</row>
    <row r="3" spans="1:38" ht="18" x14ac:dyDescent="0.3">
      <c r="A3" s="233"/>
      <c r="B3" s="233"/>
      <c r="C3" s="233"/>
      <c r="D3" s="45" t="s">
        <v>146</v>
      </c>
      <c r="E3" s="234" t="s">
        <v>4</v>
      </c>
      <c r="F3" s="234"/>
      <c r="G3" s="234"/>
      <c r="H3" s="46" t="s">
        <v>5</v>
      </c>
      <c r="I3" s="236" t="s">
        <v>242</v>
      </c>
      <c r="J3" s="237"/>
      <c r="K3" s="237"/>
      <c r="L3" s="238"/>
      <c r="M3" s="44"/>
      <c r="N3" s="44"/>
      <c r="O3" s="44"/>
      <c r="P3" s="44"/>
      <c r="Q3" s="44"/>
      <c r="R3" s="44"/>
      <c r="S3" s="44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</row>
    <row r="4" spans="1:38" ht="18" x14ac:dyDescent="0.3">
      <c r="A4" s="233"/>
      <c r="B4" s="233"/>
      <c r="C4" s="233"/>
      <c r="D4" s="47" t="s">
        <v>7</v>
      </c>
      <c r="E4" s="234" t="s">
        <v>243</v>
      </c>
      <c r="F4" s="234"/>
      <c r="G4" s="234"/>
      <c r="H4" s="234"/>
      <c r="I4" s="234"/>
      <c r="J4" s="234"/>
      <c r="K4" s="234"/>
      <c r="L4" s="234"/>
      <c r="M4"/>
      <c r="N4"/>
      <c r="O4"/>
      <c r="P4"/>
      <c r="Q4"/>
      <c r="R4"/>
      <c r="S4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</row>
    <row r="5" spans="1:38" ht="16.2" thickBot="1" x14ac:dyDescent="0.35">
      <c r="E5"/>
      <c r="G5"/>
      <c r="M5"/>
      <c r="N5"/>
      <c r="O5"/>
      <c r="P5"/>
      <c r="Q5"/>
      <c r="R5"/>
      <c r="S5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</row>
    <row r="6" spans="1:38" s="1" customFormat="1" ht="36" customHeight="1" x14ac:dyDescent="0.3">
      <c r="A6" s="239" t="s">
        <v>238</v>
      </c>
      <c r="B6" s="240"/>
      <c r="C6" s="240"/>
      <c r="D6" s="240"/>
      <c r="E6" s="240"/>
      <c r="F6" s="241"/>
      <c r="G6" s="242" t="s">
        <v>147</v>
      </c>
      <c r="H6" s="243"/>
      <c r="I6" s="243"/>
      <c r="J6" s="243"/>
      <c r="K6" s="243"/>
      <c r="L6" s="243"/>
      <c r="M6" s="243" t="s">
        <v>148</v>
      </c>
      <c r="N6" s="243"/>
      <c r="O6" s="243"/>
      <c r="P6" s="243"/>
      <c r="Q6" s="243"/>
      <c r="R6" s="256"/>
      <c r="S6" s="111" t="s">
        <v>149</v>
      </c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/>
    </row>
    <row r="7" spans="1:38" s="2" customFormat="1" ht="70.5" customHeight="1" x14ac:dyDescent="0.3">
      <c r="A7" s="81" t="str">
        <f>Results_Run1!A1</f>
        <v>ChamberName</v>
      </c>
      <c r="B7" s="81" t="str">
        <f>Results_Run1!B1</f>
        <v>ChamberID</v>
      </c>
      <c r="C7" s="43" t="s">
        <v>150</v>
      </c>
      <c r="D7" s="81" t="str">
        <f>Results_Run1!C1</f>
        <v>SampleName</v>
      </c>
      <c r="E7" s="81" t="str">
        <f>Results_Run1!F1</f>
        <v>TotalNumberOfDroplets</v>
      </c>
      <c r="F7" s="81" t="s">
        <v>151</v>
      </c>
      <c r="G7" s="82" t="s">
        <v>152</v>
      </c>
      <c r="H7" s="83" t="s">
        <v>153</v>
      </c>
      <c r="I7" s="84" t="s">
        <v>154</v>
      </c>
      <c r="J7" s="85" t="s">
        <v>155</v>
      </c>
      <c r="K7" s="86" t="s">
        <v>156</v>
      </c>
      <c r="L7" s="87" t="s">
        <v>157</v>
      </c>
      <c r="M7" s="82" t="s">
        <v>152</v>
      </c>
      <c r="N7" s="83" t="s">
        <v>153</v>
      </c>
      <c r="O7" s="84" t="s">
        <v>154</v>
      </c>
      <c r="P7" s="85" t="s">
        <v>155</v>
      </c>
      <c r="Q7" s="86" t="s">
        <v>156</v>
      </c>
      <c r="R7" s="87" t="s">
        <v>157</v>
      </c>
      <c r="S7" s="110" t="s">
        <v>158</v>
      </c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/>
    </row>
    <row r="8" spans="1:38" s="2" customFormat="1" ht="19.95" customHeight="1" x14ac:dyDescent="0.3">
      <c r="A8" s="100">
        <f>Results_Run2!A2</f>
        <v>0</v>
      </c>
      <c r="B8" s="101">
        <f>Results_Run2!B2</f>
        <v>0</v>
      </c>
      <c r="C8" s="106">
        <f t="shared" ref="C8:C55" si="0">IF(F8=0,1,0)</f>
        <v>0</v>
      </c>
      <c r="D8" s="102">
        <f>Results_Run2!C2</f>
        <v>0</v>
      </c>
      <c r="E8" s="102">
        <f>Results_Run2!F2</f>
        <v>0</v>
      </c>
      <c r="F8" s="102" cm="1">
        <f t="array" ref="F8">_xlfn.IFS(E8&gt;Parameters!$C$10,0,E8&lt;=Parameters!$C$10,1)</f>
        <v>1</v>
      </c>
      <c r="G8" s="102">
        <f>Results_Run2!I2</f>
        <v>0</v>
      </c>
      <c r="H8" s="102">
        <f>Results_Run2!R2</f>
        <v>0</v>
      </c>
      <c r="I8" s="102">
        <f>Results_Run2!AA2</f>
        <v>0</v>
      </c>
      <c r="J8" s="102">
        <f>Results_Run2!AJ2</f>
        <v>0</v>
      </c>
      <c r="K8" s="103">
        <f>Results_Run2!AS2</f>
        <v>0</v>
      </c>
      <c r="L8" s="103">
        <f>Results_Run2!BB2</f>
        <v>0</v>
      </c>
      <c r="M8" s="104">
        <f>Results_Run2!L2</f>
        <v>0</v>
      </c>
      <c r="N8" s="104">
        <f>Results_Run2!U2</f>
        <v>0</v>
      </c>
      <c r="O8" s="104">
        <f>Results_Run2!AD2</f>
        <v>0</v>
      </c>
      <c r="P8" s="104">
        <f>Results_Run2!AM2</f>
        <v>0</v>
      </c>
      <c r="Q8" s="104">
        <f>Results_Run2!AV2</f>
        <v>0</v>
      </c>
      <c r="R8" s="104">
        <f>Results_Run2!BE2</f>
        <v>0</v>
      </c>
      <c r="S8" s="107">
        <f>QC_Advanced_Run2!BF2</f>
        <v>0</v>
      </c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/>
    </row>
    <row r="9" spans="1:38" s="2" customFormat="1" ht="19.95" customHeight="1" x14ac:dyDescent="0.3">
      <c r="A9" s="94">
        <f>Results_Run2!A3</f>
        <v>0</v>
      </c>
      <c r="B9" s="88">
        <f>Results_Run2!B3</f>
        <v>0</v>
      </c>
      <c r="C9" s="106">
        <f t="shared" si="0"/>
        <v>0</v>
      </c>
      <c r="D9" s="32">
        <f>Results_Run2!C3</f>
        <v>0</v>
      </c>
      <c r="E9" s="32">
        <f>Results_Run2!F3</f>
        <v>0</v>
      </c>
      <c r="F9" s="32" cm="1">
        <f t="array" ref="F9">_xlfn.IFS(E9&gt;Parameters!$C$10,0,E9&lt;=Parameters!$C$10,1)</f>
        <v>1</v>
      </c>
      <c r="G9" s="32">
        <f>Results_Run2!I3</f>
        <v>0</v>
      </c>
      <c r="H9" s="32">
        <f>Results_Run2!R3</f>
        <v>0</v>
      </c>
      <c r="I9" s="32">
        <f>Results_Run2!AA3</f>
        <v>0</v>
      </c>
      <c r="J9" s="32">
        <f>Results_Run2!AJ3</f>
        <v>0</v>
      </c>
      <c r="K9" s="36">
        <f>Results_Run2!AS3</f>
        <v>0</v>
      </c>
      <c r="L9" s="36">
        <f>Results_Run2!BB3</f>
        <v>0</v>
      </c>
      <c r="M9" s="105">
        <f>Results_Run2!L3</f>
        <v>0</v>
      </c>
      <c r="N9" s="105">
        <f>Results_Run2!U3</f>
        <v>0</v>
      </c>
      <c r="O9" s="105">
        <f>Results_Run2!AD3</f>
        <v>0</v>
      </c>
      <c r="P9" s="105">
        <f>Results_Run2!AM3</f>
        <v>0</v>
      </c>
      <c r="Q9" s="105">
        <f>Results_Run2!AV3</f>
        <v>0</v>
      </c>
      <c r="R9" s="105">
        <f>Results_Run2!BE3</f>
        <v>0</v>
      </c>
      <c r="S9" s="108">
        <f>QC_Advanced_Run2!BF3</f>
        <v>0</v>
      </c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/>
    </row>
    <row r="10" spans="1:38" s="2" customFormat="1" ht="19.95" customHeight="1" x14ac:dyDescent="0.3">
      <c r="A10" s="94">
        <f>Results_Run2!A4</f>
        <v>0</v>
      </c>
      <c r="B10" s="88">
        <f>Results_Run2!B4</f>
        <v>0</v>
      </c>
      <c r="C10" s="106">
        <f t="shared" si="0"/>
        <v>0</v>
      </c>
      <c r="D10" s="32">
        <f>Results_Run2!C4</f>
        <v>0</v>
      </c>
      <c r="E10" s="32">
        <f>Results_Run2!F4</f>
        <v>0</v>
      </c>
      <c r="F10" s="32" cm="1">
        <f t="array" ref="F10">_xlfn.IFS(E10&gt;Parameters!$C$10,0,E10&lt;=Parameters!$C$10,1)</f>
        <v>1</v>
      </c>
      <c r="G10" s="32">
        <f>Results_Run2!I4</f>
        <v>0</v>
      </c>
      <c r="H10" s="32">
        <f>Results_Run2!R4</f>
        <v>0</v>
      </c>
      <c r="I10" s="32">
        <f>Results_Run2!AA4</f>
        <v>0</v>
      </c>
      <c r="J10" s="32">
        <f>Results_Run2!AJ4</f>
        <v>0</v>
      </c>
      <c r="K10" s="36">
        <f>Results_Run2!AS4</f>
        <v>0</v>
      </c>
      <c r="L10" s="36">
        <f>Results_Run2!BB4</f>
        <v>0</v>
      </c>
      <c r="M10" s="105">
        <f>Results_Run2!L4</f>
        <v>0</v>
      </c>
      <c r="N10" s="105">
        <f>Results_Run2!U4</f>
        <v>0</v>
      </c>
      <c r="O10" s="105">
        <f>Results_Run2!AD4</f>
        <v>0</v>
      </c>
      <c r="P10" s="105">
        <f>Results_Run2!AM4</f>
        <v>0</v>
      </c>
      <c r="Q10" s="105">
        <f>Results_Run2!AV4</f>
        <v>0</v>
      </c>
      <c r="R10" s="105">
        <f>Results_Run2!BE4</f>
        <v>0</v>
      </c>
      <c r="S10" s="108">
        <f>QC_Advanced_Run2!BF4</f>
        <v>0</v>
      </c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/>
    </row>
    <row r="11" spans="1:38" s="2" customFormat="1" ht="19.95" customHeight="1" x14ac:dyDescent="0.3">
      <c r="A11" s="94">
        <f>Results_Run2!A5</f>
        <v>0</v>
      </c>
      <c r="B11" s="88">
        <f>Results_Run2!B5</f>
        <v>0</v>
      </c>
      <c r="C11" s="106">
        <f t="shared" si="0"/>
        <v>0</v>
      </c>
      <c r="D11" s="32">
        <f>Results_Run2!C5</f>
        <v>0</v>
      </c>
      <c r="E11" s="32">
        <f>Results_Run2!F5</f>
        <v>0</v>
      </c>
      <c r="F11" s="32" cm="1">
        <f t="array" ref="F11">_xlfn.IFS(E11&gt;Parameters!$C$10,0,E11&lt;=Parameters!$C$10,1)</f>
        <v>1</v>
      </c>
      <c r="G11" s="32">
        <f>Results_Run2!I5</f>
        <v>0</v>
      </c>
      <c r="H11" s="32">
        <f>Results_Run2!R5</f>
        <v>0</v>
      </c>
      <c r="I11" s="32">
        <f>Results_Run2!AA5</f>
        <v>0</v>
      </c>
      <c r="J11" s="32">
        <f>Results_Run2!AJ5</f>
        <v>0</v>
      </c>
      <c r="K11" s="36">
        <f>Results_Run2!AS5</f>
        <v>0</v>
      </c>
      <c r="L11" s="36">
        <f>Results_Run2!BB5</f>
        <v>0</v>
      </c>
      <c r="M11" s="105">
        <f>Results_Run2!L5</f>
        <v>0</v>
      </c>
      <c r="N11" s="105">
        <f>Results_Run2!U5</f>
        <v>0</v>
      </c>
      <c r="O11" s="105">
        <f>Results_Run2!AD5</f>
        <v>0</v>
      </c>
      <c r="P11" s="105">
        <f>Results_Run2!AM5</f>
        <v>0</v>
      </c>
      <c r="Q11" s="105">
        <f>Results_Run2!AV5</f>
        <v>0</v>
      </c>
      <c r="R11" s="105">
        <f>Results_Run2!BE5</f>
        <v>0</v>
      </c>
      <c r="S11" s="108">
        <f>QC_Advanced_Run2!BF5</f>
        <v>0</v>
      </c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/>
    </row>
    <row r="12" spans="1:38" s="2" customFormat="1" ht="19.95" customHeight="1" x14ac:dyDescent="0.3">
      <c r="A12" s="94">
        <f>Results_Run2!A6</f>
        <v>0</v>
      </c>
      <c r="B12" s="88">
        <f>Results_Run2!B6</f>
        <v>0</v>
      </c>
      <c r="C12" s="106">
        <f t="shared" si="0"/>
        <v>0</v>
      </c>
      <c r="D12" s="32">
        <f>Results_Run2!C6</f>
        <v>0</v>
      </c>
      <c r="E12" s="32">
        <f>Results_Run2!F6</f>
        <v>0</v>
      </c>
      <c r="F12" s="32" cm="1">
        <f t="array" ref="F12">_xlfn.IFS(E12&gt;Parameters!$C$10,0,E12&lt;=Parameters!$C$10,1)</f>
        <v>1</v>
      </c>
      <c r="G12" s="32">
        <f>Results_Run2!I6</f>
        <v>0</v>
      </c>
      <c r="H12" s="32">
        <f>Results_Run2!R6</f>
        <v>0</v>
      </c>
      <c r="I12" s="32">
        <f>Results_Run2!AA6</f>
        <v>0</v>
      </c>
      <c r="J12" s="32">
        <f>Results_Run2!AJ6</f>
        <v>0</v>
      </c>
      <c r="K12" s="36">
        <f>Results_Run2!AS6</f>
        <v>0</v>
      </c>
      <c r="L12" s="36">
        <f>Results_Run2!BB6</f>
        <v>0</v>
      </c>
      <c r="M12" s="105">
        <f>Results_Run2!L6</f>
        <v>0</v>
      </c>
      <c r="N12" s="105">
        <f>Results_Run2!U6</f>
        <v>0</v>
      </c>
      <c r="O12" s="105">
        <f>Results_Run2!AD6</f>
        <v>0</v>
      </c>
      <c r="P12" s="105">
        <f>Results_Run2!AM6</f>
        <v>0</v>
      </c>
      <c r="Q12" s="105">
        <f>Results_Run2!AV6</f>
        <v>0</v>
      </c>
      <c r="R12" s="105">
        <f>Results_Run2!BE6</f>
        <v>0</v>
      </c>
      <c r="S12" s="108">
        <f>QC_Advanced_Run2!BF6</f>
        <v>0</v>
      </c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/>
    </row>
    <row r="13" spans="1:38" s="2" customFormat="1" ht="19.95" customHeight="1" x14ac:dyDescent="0.3">
      <c r="A13" s="94">
        <f>Results_Run2!A7</f>
        <v>0</v>
      </c>
      <c r="B13" s="88">
        <f>Results_Run2!B7</f>
        <v>0</v>
      </c>
      <c r="C13" s="106">
        <f t="shared" si="0"/>
        <v>0</v>
      </c>
      <c r="D13" s="32">
        <f>Results_Run2!C7</f>
        <v>0</v>
      </c>
      <c r="E13" s="32">
        <f>Results_Run2!F7</f>
        <v>0</v>
      </c>
      <c r="F13" s="32" cm="1">
        <f t="array" ref="F13">_xlfn.IFS(E13&gt;Parameters!$C$10,0,E13&lt;=Parameters!$C$10,1)</f>
        <v>1</v>
      </c>
      <c r="G13" s="32">
        <f>Results_Run2!I7</f>
        <v>0</v>
      </c>
      <c r="H13" s="32">
        <f>Results_Run2!R7</f>
        <v>0</v>
      </c>
      <c r="I13" s="32">
        <f>Results_Run2!AA7</f>
        <v>0</v>
      </c>
      <c r="J13" s="32">
        <f>Results_Run2!AJ7</f>
        <v>0</v>
      </c>
      <c r="K13" s="36">
        <f>Results_Run2!AS7</f>
        <v>0</v>
      </c>
      <c r="L13" s="36">
        <f>Results_Run2!BB7</f>
        <v>0</v>
      </c>
      <c r="M13" s="105">
        <f>Results_Run2!L7</f>
        <v>0</v>
      </c>
      <c r="N13" s="105">
        <f>Results_Run2!U7</f>
        <v>0</v>
      </c>
      <c r="O13" s="105">
        <f>Results_Run2!AD7</f>
        <v>0</v>
      </c>
      <c r="P13" s="105">
        <f>Results_Run2!AM7</f>
        <v>0</v>
      </c>
      <c r="Q13" s="105">
        <f>Results_Run2!AV7</f>
        <v>0</v>
      </c>
      <c r="R13" s="105">
        <f>Results_Run2!BE7</f>
        <v>0</v>
      </c>
      <c r="S13" s="108">
        <f>QC_Advanced_Run2!BF7</f>
        <v>0</v>
      </c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/>
    </row>
    <row r="14" spans="1:38" s="2" customFormat="1" ht="19.95" customHeight="1" x14ac:dyDescent="0.3">
      <c r="A14" s="94">
        <f>Results_Run2!A8</f>
        <v>0</v>
      </c>
      <c r="B14" s="88">
        <f>Results_Run2!B8</f>
        <v>0</v>
      </c>
      <c r="C14" s="106">
        <f t="shared" si="0"/>
        <v>0</v>
      </c>
      <c r="D14" s="32">
        <f>Results_Run2!C8</f>
        <v>0</v>
      </c>
      <c r="E14" s="32">
        <f>Results_Run2!F8</f>
        <v>0</v>
      </c>
      <c r="F14" s="32" cm="1">
        <f t="array" ref="F14">_xlfn.IFS(E14&gt;Parameters!$C$10,0,E14&lt;=Parameters!$C$10,1)</f>
        <v>1</v>
      </c>
      <c r="G14" s="32">
        <f>Results_Run2!I8</f>
        <v>0</v>
      </c>
      <c r="H14" s="32">
        <f>Results_Run2!R8</f>
        <v>0</v>
      </c>
      <c r="I14" s="32">
        <f>Results_Run2!AA8</f>
        <v>0</v>
      </c>
      <c r="J14" s="32">
        <f>Results_Run2!AJ8</f>
        <v>0</v>
      </c>
      <c r="K14" s="36">
        <f>Results_Run2!AS8</f>
        <v>0</v>
      </c>
      <c r="L14" s="36">
        <f>Results_Run2!BB8</f>
        <v>0</v>
      </c>
      <c r="M14" s="105">
        <f>Results_Run2!L8</f>
        <v>0</v>
      </c>
      <c r="N14" s="105">
        <f>Results_Run2!U8</f>
        <v>0</v>
      </c>
      <c r="O14" s="105">
        <f>Results_Run2!AD8</f>
        <v>0</v>
      </c>
      <c r="P14" s="105">
        <f>Results_Run2!AM8</f>
        <v>0</v>
      </c>
      <c r="Q14" s="105">
        <f>Results_Run2!AV8</f>
        <v>0</v>
      </c>
      <c r="R14" s="105">
        <f>Results_Run2!BE8</f>
        <v>0</v>
      </c>
      <c r="S14" s="108">
        <f>QC_Advanced_Run2!BF8</f>
        <v>0</v>
      </c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/>
    </row>
    <row r="15" spans="1:38" s="2" customFormat="1" ht="19.95" customHeight="1" x14ac:dyDescent="0.3">
      <c r="A15" s="94">
        <f>Results_Run2!A9</f>
        <v>0</v>
      </c>
      <c r="B15" s="88">
        <f>Results_Run2!B9</f>
        <v>0</v>
      </c>
      <c r="C15" s="106">
        <f t="shared" si="0"/>
        <v>0</v>
      </c>
      <c r="D15" s="32">
        <f>Results_Run2!C9</f>
        <v>0</v>
      </c>
      <c r="E15" s="32">
        <f>Results_Run2!F9</f>
        <v>0</v>
      </c>
      <c r="F15" s="32" cm="1">
        <f t="array" ref="F15">_xlfn.IFS(E15&gt;Parameters!$C$10,0,E15&lt;=Parameters!$C$10,1)</f>
        <v>1</v>
      </c>
      <c r="G15" s="32">
        <f>Results_Run2!I9</f>
        <v>0</v>
      </c>
      <c r="H15" s="32">
        <f>Results_Run2!R9</f>
        <v>0</v>
      </c>
      <c r="I15" s="32">
        <f>Results_Run2!AA9</f>
        <v>0</v>
      </c>
      <c r="J15" s="32">
        <f>Results_Run2!AJ9</f>
        <v>0</v>
      </c>
      <c r="K15" s="36">
        <f>Results_Run2!AS9</f>
        <v>0</v>
      </c>
      <c r="L15" s="36">
        <f>Results_Run2!BB9</f>
        <v>0</v>
      </c>
      <c r="M15" s="105">
        <f>Results_Run2!L9</f>
        <v>0</v>
      </c>
      <c r="N15" s="105">
        <f>Results_Run2!U9</f>
        <v>0</v>
      </c>
      <c r="O15" s="105">
        <f>Results_Run2!AD9</f>
        <v>0</v>
      </c>
      <c r="P15" s="105">
        <f>Results_Run2!AM9</f>
        <v>0</v>
      </c>
      <c r="Q15" s="105">
        <f>Results_Run2!AV9</f>
        <v>0</v>
      </c>
      <c r="R15" s="105">
        <f>Results_Run2!BE9</f>
        <v>0</v>
      </c>
      <c r="S15" s="108">
        <f>QC_Advanced_Run2!BF9</f>
        <v>0</v>
      </c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/>
    </row>
    <row r="16" spans="1:38" s="2" customFormat="1" ht="19.95" customHeight="1" x14ac:dyDescent="0.3">
      <c r="A16" s="94">
        <f>Results_Run2!A10</f>
        <v>0</v>
      </c>
      <c r="B16" s="88">
        <f>Results_Run2!B10</f>
        <v>0</v>
      </c>
      <c r="C16" s="106">
        <f t="shared" si="0"/>
        <v>0</v>
      </c>
      <c r="D16" s="32">
        <f>Results_Run2!C10</f>
        <v>0</v>
      </c>
      <c r="E16" s="32">
        <f>Results_Run2!F10</f>
        <v>0</v>
      </c>
      <c r="F16" s="32" cm="1">
        <f t="array" ref="F16">_xlfn.IFS(E16&gt;Parameters!$C$10,0,E16&lt;=Parameters!$C$10,1)</f>
        <v>1</v>
      </c>
      <c r="G16" s="32">
        <f>Results_Run2!I10</f>
        <v>0</v>
      </c>
      <c r="H16" s="32">
        <f>Results_Run2!R10</f>
        <v>0</v>
      </c>
      <c r="I16" s="32">
        <f>Results_Run2!AA10</f>
        <v>0</v>
      </c>
      <c r="J16" s="32">
        <f>Results_Run2!AJ10</f>
        <v>0</v>
      </c>
      <c r="K16" s="36">
        <f>Results_Run2!AS10</f>
        <v>0</v>
      </c>
      <c r="L16" s="36">
        <f>Results_Run2!BB10</f>
        <v>0</v>
      </c>
      <c r="M16" s="105">
        <f>Results_Run2!L10</f>
        <v>0</v>
      </c>
      <c r="N16" s="105">
        <f>Results_Run2!U10</f>
        <v>0</v>
      </c>
      <c r="O16" s="105">
        <f>Results_Run2!AD10</f>
        <v>0</v>
      </c>
      <c r="P16" s="105">
        <f>Results_Run2!AM10</f>
        <v>0</v>
      </c>
      <c r="Q16" s="105">
        <f>Results_Run2!AV10</f>
        <v>0</v>
      </c>
      <c r="R16" s="105">
        <f>Results_Run2!BE10</f>
        <v>0</v>
      </c>
      <c r="S16" s="108">
        <f>QC_Advanced_Run2!BF10</f>
        <v>0</v>
      </c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/>
    </row>
    <row r="17" spans="1:38" s="2" customFormat="1" ht="19.95" customHeight="1" x14ac:dyDescent="0.3">
      <c r="A17" s="94">
        <f>Results_Run2!A11</f>
        <v>0</v>
      </c>
      <c r="B17" s="88">
        <f>Results_Run2!B11</f>
        <v>0</v>
      </c>
      <c r="C17" s="106">
        <f t="shared" si="0"/>
        <v>0</v>
      </c>
      <c r="D17" s="32">
        <f>Results_Run2!C11</f>
        <v>0</v>
      </c>
      <c r="E17" s="32">
        <f>Results_Run2!F11</f>
        <v>0</v>
      </c>
      <c r="F17" s="32" cm="1">
        <f t="array" ref="F17">_xlfn.IFS(E17&gt;Parameters!$C$10,0,E17&lt;=Parameters!$C$10,1)</f>
        <v>1</v>
      </c>
      <c r="G17" s="32">
        <f>Results_Run2!I11</f>
        <v>0</v>
      </c>
      <c r="H17" s="32">
        <f>Results_Run2!R11</f>
        <v>0</v>
      </c>
      <c r="I17" s="32">
        <f>Results_Run2!AA11</f>
        <v>0</v>
      </c>
      <c r="J17" s="32">
        <f>Results_Run2!AJ11</f>
        <v>0</v>
      </c>
      <c r="K17" s="36">
        <f>Results_Run2!AS11</f>
        <v>0</v>
      </c>
      <c r="L17" s="36">
        <f>Results_Run2!BB11</f>
        <v>0</v>
      </c>
      <c r="M17" s="105">
        <f>Results_Run2!L11</f>
        <v>0</v>
      </c>
      <c r="N17" s="105">
        <f>Results_Run2!U11</f>
        <v>0</v>
      </c>
      <c r="O17" s="105">
        <f>Results_Run2!AD11</f>
        <v>0</v>
      </c>
      <c r="P17" s="105">
        <f>Results_Run2!AM11</f>
        <v>0</v>
      </c>
      <c r="Q17" s="105">
        <f>Results_Run2!AV11</f>
        <v>0</v>
      </c>
      <c r="R17" s="105">
        <f>Results_Run2!BE11</f>
        <v>0</v>
      </c>
      <c r="S17" s="108">
        <f>QC_Advanced_Run2!BF11</f>
        <v>0</v>
      </c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/>
    </row>
    <row r="18" spans="1:38" s="2" customFormat="1" ht="19.95" customHeight="1" x14ac:dyDescent="0.3">
      <c r="A18" s="94">
        <f>Results_Run2!A12</f>
        <v>0</v>
      </c>
      <c r="B18" s="88">
        <f>Results_Run2!B12</f>
        <v>0</v>
      </c>
      <c r="C18" s="106">
        <f t="shared" si="0"/>
        <v>0</v>
      </c>
      <c r="D18" s="32">
        <f>Results_Run2!C12</f>
        <v>0</v>
      </c>
      <c r="E18" s="32">
        <f>Results_Run2!F12</f>
        <v>0</v>
      </c>
      <c r="F18" s="32" cm="1">
        <f t="array" ref="F18">_xlfn.IFS(E18&gt;Parameters!$C$10,0,E18&lt;=Parameters!$C$10,1)</f>
        <v>1</v>
      </c>
      <c r="G18" s="32">
        <f>Results_Run2!I12</f>
        <v>0</v>
      </c>
      <c r="H18" s="32">
        <f>Results_Run2!R12</f>
        <v>0</v>
      </c>
      <c r="I18" s="32">
        <f>Results_Run2!AA12</f>
        <v>0</v>
      </c>
      <c r="J18" s="32">
        <f>Results_Run2!AJ12</f>
        <v>0</v>
      </c>
      <c r="K18" s="36">
        <f>Results_Run2!AS12</f>
        <v>0</v>
      </c>
      <c r="L18" s="36">
        <f>Results_Run2!BB12</f>
        <v>0</v>
      </c>
      <c r="M18" s="105">
        <f>Results_Run2!L12</f>
        <v>0</v>
      </c>
      <c r="N18" s="105">
        <f>Results_Run2!U12</f>
        <v>0</v>
      </c>
      <c r="O18" s="105">
        <f>Results_Run2!AD12</f>
        <v>0</v>
      </c>
      <c r="P18" s="105">
        <f>Results_Run2!AM12</f>
        <v>0</v>
      </c>
      <c r="Q18" s="105">
        <f>Results_Run2!AV12</f>
        <v>0</v>
      </c>
      <c r="R18" s="105">
        <f>Results_Run2!BE12</f>
        <v>0</v>
      </c>
      <c r="S18" s="108">
        <f>QC_Advanced_Run2!BF12</f>
        <v>0</v>
      </c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/>
    </row>
    <row r="19" spans="1:38" s="2" customFormat="1" ht="19.95" customHeight="1" x14ac:dyDescent="0.3">
      <c r="A19" s="94">
        <f>Results_Run2!A13</f>
        <v>0</v>
      </c>
      <c r="B19" s="88">
        <f>Results_Run2!B13</f>
        <v>0</v>
      </c>
      <c r="C19" s="106">
        <f t="shared" si="0"/>
        <v>0</v>
      </c>
      <c r="D19" s="32">
        <f>Results_Run2!C13</f>
        <v>0</v>
      </c>
      <c r="E19" s="32">
        <f>Results_Run2!F13</f>
        <v>0</v>
      </c>
      <c r="F19" s="32" cm="1">
        <f t="array" ref="F19">_xlfn.IFS(E19&gt;Parameters!$C$10,0,E19&lt;=Parameters!$C$10,1)</f>
        <v>1</v>
      </c>
      <c r="G19" s="32">
        <f>Results_Run2!I13</f>
        <v>0</v>
      </c>
      <c r="H19" s="32">
        <f>Results_Run2!R13</f>
        <v>0</v>
      </c>
      <c r="I19" s="32">
        <f>Results_Run2!AA13</f>
        <v>0</v>
      </c>
      <c r="J19" s="32">
        <f>Results_Run2!AJ13</f>
        <v>0</v>
      </c>
      <c r="K19" s="36">
        <f>Results_Run2!AS13</f>
        <v>0</v>
      </c>
      <c r="L19" s="36">
        <f>Results_Run2!BB13</f>
        <v>0</v>
      </c>
      <c r="M19" s="105">
        <f>Results_Run2!L13</f>
        <v>0</v>
      </c>
      <c r="N19" s="105">
        <f>Results_Run2!U13</f>
        <v>0</v>
      </c>
      <c r="O19" s="105">
        <f>Results_Run2!AD13</f>
        <v>0</v>
      </c>
      <c r="P19" s="105">
        <f>Results_Run2!AM13</f>
        <v>0</v>
      </c>
      <c r="Q19" s="105">
        <f>Results_Run2!AV13</f>
        <v>0</v>
      </c>
      <c r="R19" s="105">
        <f>Results_Run2!BE13</f>
        <v>0</v>
      </c>
      <c r="S19" s="108">
        <f>QC_Advanced_Run2!BF13</f>
        <v>0</v>
      </c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/>
    </row>
    <row r="20" spans="1:38" s="2" customFormat="1" ht="19.95" customHeight="1" x14ac:dyDescent="0.3">
      <c r="A20" s="94">
        <f>Results_Run2!A14</f>
        <v>0</v>
      </c>
      <c r="B20" s="88">
        <f>Results_Run2!B14</f>
        <v>0</v>
      </c>
      <c r="C20" s="106">
        <f t="shared" si="0"/>
        <v>0</v>
      </c>
      <c r="D20" s="32">
        <f>Results_Run2!C14</f>
        <v>0</v>
      </c>
      <c r="E20" s="32">
        <f>Results_Run2!F14</f>
        <v>0</v>
      </c>
      <c r="F20" s="32" cm="1">
        <f t="array" ref="F20">_xlfn.IFS(E20&gt;Parameters!$C$10,0,E20&lt;=Parameters!$C$10,1)</f>
        <v>1</v>
      </c>
      <c r="G20" s="32">
        <f>Results_Run2!I14</f>
        <v>0</v>
      </c>
      <c r="H20" s="32">
        <f>Results_Run2!R14</f>
        <v>0</v>
      </c>
      <c r="I20" s="32">
        <f>Results_Run2!AA14</f>
        <v>0</v>
      </c>
      <c r="J20" s="32">
        <f>Results_Run2!AJ14</f>
        <v>0</v>
      </c>
      <c r="K20" s="36">
        <f>Results_Run2!AS14</f>
        <v>0</v>
      </c>
      <c r="L20" s="36">
        <f>Results_Run2!BB14</f>
        <v>0</v>
      </c>
      <c r="M20" s="105">
        <f>Results_Run2!L14</f>
        <v>0</v>
      </c>
      <c r="N20" s="105">
        <f>Results_Run2!U14</f>
        <v>0</v>
      </c>
      <c r="O20" s="105">
        <f>Results_Run2!AD14</f>
        <v>0</v>
      </c>
      <c r="P20" s="105">
        <f>Results_Run2!AM14</f>
        <v>0</v>
      </c>
      <c r="Q20" s="105">
        <f>Results_Run2!AV14</f>
        <v>0</v>
      </c>
      <c r="R20" s="105">
        <f>Results_Run2!BE14</f>
        <v>0</v>
      </c>
      <c r="S20" s="108">
        <f>QC_Advanced_Run2!BF14</f>
        <v>0</v>
      </c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/>
    </row>
    <row r="21" spans="1:38" s="2" customFormat="1" ht="19.95" customHeight="1" x14ac:dyDescent="0.3">
      <c r="A21" s="94">
        <f>Results_Run2!A15</f>
        <v>0</v>
      </c>
      <c r="B21" s="88">
        <f>Results_Run2!B15</f>
        <v>0</v>
      </c>
      <c r="C21" s="106">
        <f t="shared" si="0"/>
        <v>0</v>
      </c>
      <c r="D21" s="32">
        <f>Results_Run2!C15</f>
        <v>0</v>
      </c>
      <c r="E21" s="32">
        <f>Results_Run2!F15</f>
        <v>0</v>
      </c>
      <c r="F21" s="32" cm="1">
        <f t="array" ref="F21">_xlfn.IFS(E21&gt;Parameters!$C$10,0,E21&lt;=Parameters!$C$10,1)</f>
        <v>1</v>
      </c>
      <c r="G21" s="32">
        <f>Results_Run2!I15</f>
        <v>0</v>
      </c>
      <c r="H21" s="32">
        <f>Results_Run2!R15</f>
        <v>0</v>
      </c>
      <c r="I21" s="32">
        <f>Results_Run2!AA15</f>
        <v>0</v>
      </c>
      <c r="J21" s="32">
        <f>Results_Run2!AJ15</f>
        <v>0</v>
      </c>
      <c r="K21" s="36">
        <f>Results_Run2!AS15</f>
        <v>0</v>
      </c>
      <c r="L21" s="36">
        <f>Results_Run2!BB15</f>
        <v>0</v>
      </c>
      <c r="M21" s="105">
        <f>Results_Run2!L15</f>
        <v>0</v>
      </c>
      <c r="N21" s="105">
        <f>Results_Run2!U15</f>
        <v>0</v>
      </c>
      <c r="O21" s="105">
        <f>Results_Run2!AD15</f>
        <v>0</v>
      </c>
      <c r="P21" s="105">
        <f>Results_Run2!AM15</f>
        <v>0</v>
      </c>
      <c r="Q21" s="105">
        <f>Results_Run2!AV15</f>
        <v>0</v>
      </c>
      <c r="R21" s="105">
        <f>Results_Run2!BE15</f>
        <v>0</v>
      </c>
      <c r="S21" s="108">
        <f>QC_Advanced_Run2!BF15</f>
        <v>0</v>
      </c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/>
    </row>
    <row r="22" spans="1:38" s="2" customFormat="1" ht="19.95" customHeight="1" x14ac:dyDescent="0.3">
      <c r="A22" s="94">
        <f>Results_Run2!A16</f>
        <v>0</v>
      </c>
      <c r="B22" s="88">
        <f>Results_Run2!B16</f>
        <v>0</v>
      </c>
      <c r="C22" s="106">
        <f t="shared" si="0"/>
        <v>0</v>
      </c>
      <c r="D22" s="32">
        <f>Results_Run2!C16</f>
        <v>0</v>
      </c>
      <c r="E22" s="32">
        <f>Results_Run2!F16</f>
        <v>0</v>
      </c>
      <c r="F22" s="32" cm="1">
        <f t="array" ref="F22">_xlfn.IFS(E22&gt;Parameters!$C$10,0,E22&lt;=Parameters!$C$10,1)</f>
        <v>1</v>
      </c>
      <c r="G22" s="32">
        <f>Results_Run2!I16</f>
        <v>0</v>
      </c>
      <c r="H22" s="32">
        <f>Results_Run2!R16</f>
        <v>0</v>
      </c>
      <c r="I22" s="32">
        <f>Results_Run2!AA16</f>
        <v>0</v>
      </c>
      <c r="J22" s="32">
        <f>Results_Run2!AJ16</f>
        <v>0</v>
      </c>
      <c r="K22" s="36">
        <f>Results_Run2!AS16</f>
        <v>0</v>
      </c>
      <c r="L22" s="36">
        <f>Results_Run2!BB16</f>
        <v>0</v>
      </c>
      <c r="M22" s="105">
        <f>Results_Run2!L16</f>
        <v>0</v>
      </c>
      <c r="N22" s="105">
        <f>Results_Run2!U16</f>
        <v>0</v>
      </c>
      <c r="O22" s="105">
        <f>Results_Run2!AD16</f>
        <v>0</v>
      </c>
      <c r="P22" s="105">
        <f>Results_Run2!AM16</f>
        <v>0</v>
      </c>
      <c r="Q22" s="105">
        <f>Results_Run2!AV16</f>
        <v>0</v>
      </c>
      <c r="R22" s="105">
        <f>Results_Run2!BE16</f>
        <v>0</v>
      </c>
      <c r="S22" s="108">
        <f>QC_Advanced_Run2!BF16</f>
        <v>0</v>
      </c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/>
    </row>
    <row r="23" spans="1:38" s="2" customFormat="1" ht="19.95" customHeight="1" x14ac:dyDescent="0.3">
      <c r="A23" s="94">
        <f>Results_Run2!A17</f>
        <v>0</v>
      </c>
      <c r="B23" s="88">
        <f>Results_Run2!B17</f>
        <v>0</v>
      </c>
      <c r="C23" s="106">
        <f t="shared" si="0"/>
        <v>0</v>
      </c>
      <c r="D23" s="32">
        <f>Results_Run2!C17</f>
        <v>0</v>
      </c>
      <c r="E23" s="32">
        <f>Results_Run2!F17</f>
        <v>0</v>
      </c>
      <c r="F23" s="32" cm="1">
        <f t="array" ref="F23">_xlfn.IFS(E23&gt;Parameters!$C$10,0,E23&lt;=Parameters!$C$10,1)</f>
        <v>1</v>
      </c>
      <c r="G23" s="32">
        <f>Results_Run2!I17</f>
        <v>0</v>
      </c>
      <c r="H23" s="32">
        <f>Results_Run2!R17</f>
        <v>0</v>
      </c>
      <c r="I23" s="32">
        <f>Results_Run2!AA17</f>
        <v>0</v>
      </c>
      <c r="J23" s="32">
        <f>Results_Run2!AJ17</f>
        <v>0</v>
      </c>
      <c r="K23" s="36">
        <f>Results_Run2!AS17</f>
        <v>0</v>
      </c>
      <c r="L23" s="36">
        <f>Results_Run2!BB17</f>
        <v>0</v>
      </c>
      <c r="M23" s="105">
        <f>Results_Run2!L17</f>
        <v>0</v>
      </c>
      <c r="N23" s="105">
        <f>Results_Run2!U17</f>
        <v>0</v>
      </c>
      <c r="O23" s="105">
        <f>Results_Run2!AD17</f>
        <v>0</v>
      </c>
      <c r="P23" s="105">
        <f>Results_Run2!AM17</f>
        <v>0</v>
      </c>
      <c r="Q23" s="105">
        <f>Results_Run2!AV17</f>
        <v>0</v>
      </c>
      <c r="R23" s="105">
        <f>Results_Run2!BE17</f>
        <v>0</v>
      </c>
      <c r="S23" s="108">
        <f>QC_Advanced_Run2!BF17</f>
        <v>0</v>
      </c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/>
    </row>
    <row r="24" spans="1:38" s="2" customFormat="1" ht="19.95" customHeight="1" x14ac:dyDescent="0.3">
      <c r="A24" s="94">
        <f>Results_Run2!A18</f>
        <v>0</v>
      </c>
      <c r="B24" s="88">
        <f>Results_Run2!B18</f>
        <v>0</v>
      </c>
      <c r="C24" s="106">
        <f t="shared" si="0"/>
        <v>0</v>
      </c>
      <c r="D24" s="32">
        <f>Results_Run2!C18</f>
        <v>0</v>
      </c>
      <c r="E24" s="32">
        <f>Results_Run2!F18</f>
        <v>0</v>
      </c>
      <c r="F24" s="32" cm="1">
        <f t="array" ref="F24">_xlfn.IFS(E24&gt;Parameters!$C$10,0,E24&lt;=Parameters!$C$10,1)</f>
        <v>1</v>
      </c>
      <c r="G24" s="32">
        <f>Results_Run2!I18</f>
        <v>0</v>
      </c>
      <c r="H24" s="32">
        <f>Results_Run2!R18</f>
        <v>0</v>
      </c>
      <c r="I24" s="32">
        <f>Results_Run2!AA18</f>
        <v>0</v>
      </c>
      <c r="J24" s="32">
        <f>Results_Run2!AJ18</f>
        <v>0</v>
      </c>
      <c r="K24" s="36">
        <f>Results_Run2!AS18</f>
        <v>0</v>
      </c>
      <c r="L24" s="36">
        <f>Results_Run2!BB18</f>
        <v>0</v>
      </c>
      <c r="M24" s="105">
        <f>Results_Run2!L18</f>
        <v>0</v>
      </c>
      <c r="N24" s="105">
        <f>Results_Run2!U18</f>
        <v>0</v>
      </c>
      <c r="O24" s="105">
        <f>Results_Run2!AD18</f>
        <v>0</v>
      </c>
      <c r="P24" s="105">
        <f>Results_Run2!AM18</f>
        <v>0</v>
      </c>
      <c r="Q24" s="105">
        <f>Results_Run2!AV18</f>
        <v>0</v>
      </c>
      <c r="R24" s="105">
        <f>Results_Run2!BE18</f>
        <v>0</v>
      </c>
      <c r="S24" s="108">
        <f>QC_Advanced_Run2!BF18</f>
        <v>0</v>
      </c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/>
    </row>
    <row r="25" spans="1:38" s="2" customFormat="1" ht="19.95" customHeight="1" x14ac:dyDescent="0.3">
      <c r="A25" s="94">
        <f>Results_Run2!A19</f>
        <v>0</v>
      </c>
      <c r="B25" s="88">
        <f>Results_Run2!B19</f>
        <v>0</v>
      </c>
      <c r="C25" s="106">
        <f t="shared" si="0"/>
        <v>0</v>
      </c>
      <c r="D25" s="32">
        <f>Results_Run2!C19</f>
        <v>0</v>
      </c>
      <c r="E25" s="32">
        <f>Results_Run2!F19</f>
        <v>0</v>
      </c>
      <c r="F25" s="32" cm="1">
        <f t="array" ref="F25">_xlfn.IFS(E25&gt;Parameters!$C$10,0,E25&lt;=Parameters!$C$10,1)</f>
        <v>1</v>
      </c>
      <c r="G25" s="32">
        <f>Results_Run2!I19</f>
        <v>0</v>
      </c>
      <c r="H25" s="32">
        <f>Results_Run2!R19</f>
        <v>0</v>
      </c>
      <c r="I25" s="32">
        <f>Results_Run2!AA19</f>
        <v>0</v>
      </c>
      <c r="J25" s="32">
        <f>Results_Run2!AJ19</f>
        <v>0</v>
      </c>
      <c r="K25" s="36">
        <f>Results_Run2!AS19</f>
        <v>0</v>
      </c>
      <c r="L25" s="36">
        <f>Results_Run2!BB19</f>
        <v>0</v>
      </c>
      <c r="M25" s="105">
        <f>Results_Run2!L19</f>
        <v>0</v>
      </c>
      <c r="N25" s="105">
        <f>Results_Run2!U19</f>
        <v>0</v>
      </c>
      <c r="O25" s="105">
        <f>Results_Run2!AD19</f>
        <v>0</v>
      </c>
      <c r="P25" s="105">
        <f>Results_Run2!AM19</f>
        <v>0</v>
      </c>
      <c r="Q25" s="105">
        <f>Results_Run2!AV19</f>
        <v>0</v>
      </c>
      <c r="R25" s="105">
        <f>Results_Run2!BE19</f>
        <v>0</v>
      </c>
      <c r="S25" s="108">
        <f>QC_Advanced_Run2!BF19</f>
        <v>0</v>
      </c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/>
    </row>
    <row r="26" spans="1:38" s="2" customFormat="1" ht="19.95" customHeight="1" x14ac:dyDescent="0.3">
      <c r="A26" s="94">
        <f>Results_Run2!A20</f>
        <v>0</v>
      </c>
      <c r="B26" s="88">
        <f>Results_Run2!B20</f>
        <v>0</v>
      </c>
      <c r="C26" s="106">
        <f t="shared" si="0"/>
        <v>0</v>
      </c>
      <c r="D26" s="32">
        <f>Results_Run2!C20</f>
        <v>0</v>
      </c>
      <c r="E26" s="32">
        <f>Results_Run2!F20</f>
        <v>0</v>
      </c>
      <c r="F26" s="32" cm="1">
        <f t="array" ref="F26">_xlfn.IFS(E26&gt;Parameters!$C$10,0,E26&lt;=Parameters!$C$10,1)</f>
        <v>1</v>
      </c>
      <c r="G26" s="32">
        <f>Results_Run2!I20</f>
        <v>0</v>
      </c>
      <c r="H26" s="32">
        <f>Results_Run2!R20</f>
        <v>0</v>
      </c>
      <c r="I26" s="32">
        <f>Results_Run2!AA20</f>
        <v>0</v>
      </c>
      <c r="J26" s="32">
        <f>Results_Run2!AJ20</f>
        <v>0</v>
      </c>
      <c r="K26" s="36">
        <f>Results_Run2!AS20</f>
        <v>0</v>
      </c>
      <c r="L26" s="36">
        <f>Results_Run2!BB20</f>
        <v>0</v>
      </c>
      <c r="M26" s="105">
        <f>Results_Run2!L20</f>
        <v>0</v>
      </c>
      <c r="N26" s="105">
        <f>Results_Run2!U20</f>
        <v>0</v>
      </c>
      <c r="O26" s="105">
        <f>Results_Run2!AD20</f>
        <v>0</v>
      </c>
      <c r="P26" s="105">
        <f>Results_Run2!AM20</f>
        <v>0</v>
      </c>
      <c r="Q26" s="105">
        <f>Results_Run2!AV20</f>
        <v>0</v>
      </c>
      <c r="R26" s="105">
        <f>Results_Run2!BE20</f>
        <v>0</v>
      </c>
      <c r="S26" s="108">
        <f>QC_Advanced_Run2!BF20</f>
        <v>0</v>
      </c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/>
    </row>
    <row r="27" spans="1:38" s="2" customFormat="1" ht="19.95" customHeight="1" x14ac:dyDescent="0.3">
      <c r="A27" s="94">
        <f>Results_Run2!A21</f>
        <v>0</v>
      </c>
      <c r="B27" s="88">
        <f>Results_Run2!B21</f>
        <v>0</v>
      </c>
      <c r="C27" s="106">
        <f t="shared" si="0"/>
        <v>0</v>
      </c>
      <c r="D27" s="32">
        <f>Results_Run2!C21</f>
        <v>0</v>
      </c>
      <c r="E27" s="32">
        <f>Results_Run2!F21</f>
        <v>0</v>
      </c>
      <c r="F27" s="32" cm="1">
        <f t="array" ref="F27">_xlfn.IFS(E27&gt;Parameters!$C$10,0,E27&lt;=Parameters!$C$10,1)</f>
        <v>1</v>
      </c>
      <c r="G27" s="32">
        <f>Results_Run2!I21</f>
        <v>0</v>
      </c>
      <c r="H27" s="32">
        <f>Results_Run2!R21</f>
        <v>0</v>
      </c>
      <c r="I27" s="32">
        <f>Results_Run2!AA21</f>
        <v>0</v>
      </c>
      <c r="J27" s="32">
        <f>Results_Run2!AJ21</f>
        <v>0</v>
      </c>
      <c r="K27" s="36">
        <f>Results_Run2!AS21</f>
        <v>0</v>
      </c>
      <c r="L27" s="36">
        <f>Results_Run2!BB21</f>
        <v>0</v>
      </c>
      <c r="M27" s="105">
        <f>Results_Run2!L21</f>
        <v>0</v>
      </c>
      <c r="N27" s="105">
        <f>Results_Run2!U21</f>
        <v>0</v>
      </c>
      <c r="O27" s="105">
        <f>Results_Run2!AD21</f>
        <v>0</v>
      </c>
      <c r="P27" s="105">
        <f>Results_Run2!AM21</f>
        <v>0</v>
      </c>
      <c r="Q27" s="105">
        <f>Results_Run2!AV21</f>
        <v>0</v>
      </c>
      <c r="R27" s="105">
        <f>Results_Run2!BE21</f>
        <v>0</v>
      </c>
      <c r="S27" s="108">
        <f>QC_Advanced_Run2!BF21</f>
        <v>0</v>
      </c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/>
    </row>
    <row r="28" spans="1:38" s="2" customFormat="1" ht="19.95" customHeight="1" x14ac:dyDescent="0.3">
      <c r="A28" s="94">
        <f>Results_Run2!A22</f>
        <v>0</v>
      </c>
      <c r="B28" s="88">
        <f>Results_Run2!B22</f>
        <v>0</v>
      </c>
      <c r="C28" s="106">
        <f t="shared" si="0"/>
        <v>0</v>
      </c>
      <c r="D28" s="32">
        <f>Results_Run2!C22</f>
        <v>0</v>
      </c>
      <c r="E28" s="32">
        <f>Results_Run2!F22</f>
        <v>0</v>
      </c>
      <c r="F28" s="32" cm="1">
        <f t="array" ref="F28">_xlfn.IFS(E28&gt;Parameters!$C$10,0,E28&lt;=Parameters!$C$10,1)</f>
        <v>1</v>
      </c>
      <c r="G28" s="32">
        <f>Results_Run2!I22</f>
        <v>0</v>
      </c>
      <c r="H28" s="32">
        <f>Results_Run2!R22</f>
        <v>0</v>
      </c>
      <c r="I28" s="32">
        <f>Results_Run2!AA22</f>
        <v>0</v>
      </c>
      <c r="J28" s="32">
        <f>Results_Run2!AJ22</f>
        <v>0</v>
      </c>
      <c r="K28" s="36">
        <f>Results_Run2!AS22</f>
        <v>0</v>
      </c>
      <c r="L28" s="36">
        <f>Results_Run2!BB22</f>
        <v>0</v>
      </c>
      <c r="M28" s="105">
        <f>Results_Run2!L22</f>
        <v>0</v>
      </c>
      <c r="N28" s="105">
        <f>Results_Run2!U22</f>
        <v>0</v>
      </c>
      <c r="O28" s="105">
        <f>Results_Run2!AD22</f>
        <v>0</v>
      </c>
      <c r="P28" s="105">
        <f>Results_Run2!AM22</f>
        <v>0</v>
      </c>
      <c r="Q28" s="105">
        <f>Results_Run2!AV22</f>
        <v>0</v>
      </c>
      <c r="R28" s="105">
        <f>Results_Run2!BE22</f>
        <v>0</v>
      </c>
      <c r="S28" s="108">
        <f>QC_Advanced_Run2!BF22</f>
        <v>0</v>
      </c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/>
    </row>
    <row r="29" spans="1:38" s="2" customFormat="1" ht="19.95" customHeight="1" x14ac:dyDescent="0.3">
      <c r="A29" s="94">
        <f>Results_Run2!A23</f>
        <v>0</v>
      </c>
      <c r="B29" s="88">
        <f>Results_Run2!B23</f>
        <v>0</v>
      </c>
      <c r="C29" s="106">
        <f t="shared" si="0"/>
        <v>0</v>
      </c>
      <c r="D29" s="32">
        <f>Results_Run2!C23</f>
        <v>0</v>
      </c>
      <c r="E29" s="32">
        <f>Results_Run2!F23</f>
        <v>0</v>
      </c>
      <c r="F29" s="32" cm="1">
        <f t="array" ref="F29">_xlfn.IFS(E29&gt;Parameters!$C$10,0,E29&lt;=Parameters!$C$10,1)</f>
        <v>1</v>
      </c>
      <c r="G29" s="32">
        <f>Results_Run2!I23</f>
        <v>0</v>
      </c>
      <c r="H29" s="32">
        <f>Results_Run2!R23</f>
        <v>0</v>
      </c>
      <c r="I29" s="32">
        <f>Results_Run2!AA23</f>
        <v>0</v>
      </c>
      <c r="J29" s="32">
        <f>Results_Run2!AJ23</f>
        <v>0</v>
      </c>
      <c r="K29" s="36">
        <f>Results_Run2!AS23</f>
        <v>0</v>
      </c>
      <c r="L29" s="36">
        <f>Results_Run2!BB23</f>
        <v>0</v>
      </c>
      <c r="M29" s="105">
        <f>Results_Run2!L23</f>
        <v>0</v>
      </c>
      <c r="N29" s="105">
        <f>Results_Run2!U23</f>
        <v>0</v>
      </c>
      <c r="O29" s="105">
        <f>Results_Run2!AD23</f>
        <v>0</v>
      </c>
      <c r="P29" s="105">
        <f>Results_Run2!AM23</f>
        <v>0</v>
      </c>
      <c r="Q29" s="105">
        <f>Results_Run2!AV23</f>
        <v>0</v>
      </c>
      <c r="R29" s="105">
        <f>Results_Run2!BE23</f>
        <v>0</v>
      </c>
      <c r="S29" s="108">
        <f>QC_Advanced_Run2!BF23</f>
        <v>0</v>
      </c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/>
    </row>
    <row r="30" spans="1:38" s="2" customFormat="1" ht="19.95" customHeight="1" x14ac:dyDescent="0.3">
      <c r="A30" s="94">
        <f>Results_Run2!A24</f>
        <v>0</v>
      </c>
      <c r="B30" s="88">
        <f>Results_Run2!B24</f>
        <v>0</v>
      </c>
      <c r="C30" s="106">
        <f t="shared" si="0"/>
        <v>0</v>
      </c>
      <c r="D30" s="32">
        <f>Results_Run2!C24</f>
        <v>0</v>
      </c>
      <c r="E30" s="32">
        <f>Results_Run2!F24</f>
        <v>0</v>
      </c>
      <c r="F30" s="32" cm="1">
        <f t="array" ref="F30">_xlfn.IFS(E30&gt;Parameters!$C$10,0,E30&lt;=Parameters!$C$10,1)</f>
        <v>1</v>
      </c>
      <c r="G30" s="32">
        <f>Results_Run2!I24</f>
        <v>0</v>
      </c>
      <c r="H30" s="32">
        <f>Results_Run2!R24</f>
        <v>0</v>
      </c>
      <c r="I30" s="32">
        <f>Results_Run2!AA24</f>
        <v>0</v>
      </c>
      <c r="J30" s="32">
        <f>Results_Run2!AJ24</f>
        <v>0</v>
      </c>
      <c r="K30" s="36">
        <f>Results_Run2!AS24</f>
        <v>0</v>
      </c>
      <c r="L30" s="36">
        <f>Results_Run2!BB24</f>
        <v>0</v>
      </c>
      <c r="M30" s="105">
        <f>Results_Run2!L24</f>
        <v>0</v>
      </c>
      <c r="N30" s="105">
        <f>Results_Run2!U24</f>
        <v>0</v>
      </c>
      <c r="O30" s="105">
        <f>Results_Run2!AD24</f>
        <v>0</v>
      </c>
      <c r="P30" s="105">
        <f>Results_Run2!AM24</f>
        <v>0</v>
      </c>
      <c r="Q30" s="105">
        <f>Results_Run2!AV24</f>
        <v>0</v>
      </c>
      <c r="R30" s="105">
        <f>Results_Run2!BE24</f>
        <v>0</v>
      </c>
      <c r="S30" s="108">
        <f>QC_Advanced_Run2!BF24</f>
        <v>0</v>
      </c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/>
    </row>
    <row r="31" spans="1:38" s="2" customFormat="1" ht="19.95" customHeight="1" x14ac:dyDescent="0.3">
      <c r="A31" s="94">
        <f>Results_Run2!A25</f>
        <v>0</v>
      </c>
      <c r="B31" s="88">
        <f>Results_Run2!B25</f>
        <v>0</v>
      </c>
      <c r="C31" s="106">
        <f t="shared" si="0"/>
        <v>0</v>
      </c>
      <c r="D31" s="32">
        <f>Results_Run2!C25</f>
        <v>0</v>
      </c>
      <c r="E31" s="32">
        <f>Results_Run2!F25</f>
        <v>0</v>
      </c>
      <c r="F31" s="32" cm="1">
        <f t="array" ref="F31">_xlfn.IFS(E31&gt;Parameters!$C$10,0,E31&lt;=Parameters!$C$10,1)</f>
        <v>1</v>
      </c>
      <c r="G31" s="32">
        <f>Results_Run2!I25</f>
        <v>0</v>
      </c>
      <c r="H31" s="32">
        <f>Results_Run2!R25</f>
        <v>0</v>
      </c>
      <c r="I31" s="32">
        <f>Results_Run2!AA25</f>
        <v>0</v>
      </c>
      <c r="J31" s="32">
        <f>Results_Run2!AJ25</f>
        <v>0</v>
      </c>
      <c r="K31" s="36">
        <f>Results_Run2!AS25</f>
        <v>0</v>
      </c>
      <c r="L31" s="36">
        <f>Results_Run2!BB25</f>
        <v>0</v>
      </c>
      <c r="M31" s="105">
        <f>Results_Run2!L25</f>
        <v>0</v>
      </c>
      <c r="N31" s="105">
        <f>Results_Run2!U25</f>
        <v>0</v>
      </c>
      <c r="O31" s="105">
        <f>Results_Run2!AD25</f>
        <v>0</v>
      </c>
      <c r="P31" s="105">
        <f>Results_Run2!AM25</f>
        <v>0</v>
      </c>
      <c r="Q31" s="105">
        <f>Results_Run2!AV25</f>
        <v>0</v>
      </c>
      <c r="R31" s="105">
        <f>Results_Run2!BE25</f>
        <v>0</v>
      </c>
      <c r="S31" s="108">
        <f>QC_Advanced_Run2!BF25</f>
        <v>0</v>
      </c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/>
    </row>
    <row r="32" spans="1:38" s="2" customFormat="1" ht="19.95" customHeight="1" x14ac:dyDescent="0.3">
      <c r="A32" s="94">
        <f>Results_Run2!A26</f>
        <v>0</v>
      </c>
      <c r="B32" s="88">
        <f>Results_Run2!B26</f>
        <v>0</v>
      </c>
      <c r="C32" s="106">
        <f t="shared" si="0"/>
        <v>0</v>
      </c>
      <c r="D32" s="32">
        <f>Results_Run2!C26</f>
        <v>0</v>
      </c>
      <c r="E32" s="32">
        <f>Results_Run2!F26</f>
        <v>0</v>
      </c>
      <c r="F32" s="32" cm="1">
        <f t="array" ref="F32">_xlfn.IFS(E32&gt;Parameters!$C$10,0,E32&lt;=Parameters!$C$10,1)</f>
        <v>1</v>
      </c>
      <c r="G32" s="32">
        <f>Results_Run2!I26</f>
        <v>0</v>
      </c>
      <c r="H32" s="32">
        <f>Results_Run2!R26</f>
        <v>0</v>
      </c>
      <c r="I32" s="32">
        <f>Results_Run2!AA26</f>
        <v>0</v>
      </c>
      <c r="J32" s="32">
        <f>Results_Run2!AJ26</f>
        <v>0</v>
      </c>
      <c r="K32" s="36">
        <f>Results_Run2!AS26</f>
        <v>0</v>
      </c>
      <c r="L32" s="36">
        <f>Results_Run2!BB26</f>
        <v>0</v>
      </c>
      <c r="M32" s="105">
        <f>Results_Run2!L26</f>
        <v>0</v>
      </c>
      <c r="N32" s="105">
        <f>Results_Run2!U26</f>
        <v>0</v>
      </c>
      <c r="O32" s="105">
        <f>Results_Run2!AD26</f>
        <v>0</v>
      </c>
      <c r="P32" s="105">
        <f>Results_Run2!AM26</f>
        <v>0</v>
      </c>
      <c r="Q32" s="105">
        <f>Results_Run2!AV26</f>
        <v>0</v>
      </c>
      <c r="R32" s="105">
        <f>Results_Run2!BE26</f>
        <v>0</v>
      </c>
      <c r="S32" s="108">
        <f>QC_Advanced_Run2!BF26</f>
        <v>0</v>
      </c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/>
    </row>
    <row r="33" spans="1:38" s="2" customFormat="1" ht="19.95" customHeight="1" x14ac:dyDescent="0.3">
      <c r="A33" s="94">
        <f>Results_Run2!A27</f>
        <v>0</v>
      </c>
      <c r="B33" s="88">
        <f>Results_Run2!B27</f>
        <v>0</v>
      </c>
      <c r="C33" s="106">
        <f t="shared" si="0"/>
        <v>0</v>
      </c>
      <c r="D33" s="32">
        <f>Results_Run2!C27</f>
        <v>0</v>
      </c>
      <c r="E33" s="32">
        <f>Results_Run2!F27</f>
        <v>0</v>
      </c>
      <c r="F33" s="32" cm="1">
        <f t="array" ref="F33">_xlfn.IFS(E33&gt;Parameters!$C$10,0,E33&lt;=Parameters!$C$10,1)</f>
        <v>1</v>
      </c>
      <c r="G33" s="32">
        <f>Results_Run2!I27</f>
        <v>0</v>
      </c>
      <c r="H33" s="32">
        <f>Results_Run2!R27</f>
        <v>0</v>
      </c>
      <c r="I33" s="32">
        <f>Results_Run2!AA27</f>
        <v>0</v>
      </c>
      <c r="J33" s="32">
        <f>Results_Run2!AJ27</f>
        <v>0</v>
      </c>
      <c r="K33" s="36">
        <f>Results_Run2!AS27</f>
        <v>0</v>
      </c>
      <c r="L33" s="36">
        <f>Results_Run2!BB27</f>
        <v>0</v>
      </c>
      <c r="M33" s="105">
        <f>Results_Run2!L27</f>
        <v>0</v>
      </c>
      <c r="N33" s="105">
        <f>Results_Run2!U27</f>
        <v>0</v>
      </c>
      <c r="O33" s="105">
        <f>Results_Run2!AD27</f>
        <v>0</v>
      </c>
      <c r="P33" s="105">
        <f>Results_Run2!AM27</f>
        <v>0</v>
      </c>
      <c r="Q33" s="105">
        <f>Results_Run2!AV27</f>
        <v>0</v>
      </c>
      <c r="R33" s="105">
        <f>Results_Run2!BE27</f>
        <v>0</v>
      </c>
      <c r="S33" s="108">
        <f>QC_Advanced_Run2!BF27</f>
        <v>0</v>
      </c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/>
    </row>
    <row r="34" spans="1:38" s="2" customFormat="1" ht="19.95" customHeight="1" x14ac:dyDescent="0.3">
      <c r="A34" s="94">
        <f>Results_Run2!A28</f>
        <v>0</v>
      </c>
      <c r="B34" s="88">
        <f>Results_Run2!B28</f>
        <v>0</v>
      </c>
      <c r="C34" s="106">
        <f t="shared" si="0"/>
        <v>0</v>
      </c>
      <c r="D34" s="32">
        <f>Results_Run2!C28</f>
        <v>0</v>
      </c>
      <c r="E34" s="32">
        <f>Results_Run2!F28</f>
        <v>0</v>
      </c>
      <c r="F34" s="32" cm="1">
        <f t="array" ref="F34">_xlfn.IFS(E34&gt;Parameters!$C$10,0,E34&lt;=Parameters!$C$10,1)</f>
        <v>1</v>
      </c>
      <c r="G34" s="32">
        <f>Results_Run2!I28</f>
        <v>0</v>
      </c>
      <c r="H34" s="32">
        <f>Results_Run2!R28</f>
        <v>0</v>
      </c>
      <c r="I34" s="32">
        <f>Results_Run2!AA28</f>
        <v>0</v>
      </c>
      <c r="J34" s="32">
        <f>Results_Run2!AJ28</f>
        <v>0</v>
      </c>
      <c r="K34" s="36">
        <f>Results_Run2!AS28</f>
        <v>0</v>
      </c>
      <c r="L34" s="36">
        <f>Results_Run2!BB28</f>
        <v>0</v>
      </c>
      <c r="M34" s="105">
        <f>Results_Run2!L28</f>
        <v>0</v>
      </c>
      <c r="N34" s="105">
        <f>Results_Run2!U28</f>
        <v>0</v>
      </c>
      <c r="O34" s="105">
        <f>Results_Run2!AD28</f>
        <v>0</v>
      </c>
      <c r="P34" s="105">
        <f>Results_Run2!AM28</f>
        <v>0</v>
      </c>
      <c r="Q34" s="105">
        <f>Results_Run2!AV28</f>
        <v>0</v>
      </c>
      <c r="R34" s="105">
        <f>Results_Run2!BE28</f>
        <v>0</v>
      </c>
      <c r="S34" s="108">
        <f>QC_Advanced_Run2!BF28</f>
        <v>0</v>
      </c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/>
    </row>
    <row r="35" spans="1:38" s="2" customFormat="1" ht="19.95" customHeight="1" x14ac:dyDescent="0.3">
      <c r="A35" s="94">
        <f>Results_Run2!A29</f>
        <v>0</v>
      </c>
      <c r="B35" s="88">
        <f>Results_Run2!B29</f>
        <v>0</v>
      </c>
      <c r="C35" s="106">
        <f t="shared" si="0"/>
        <v>0</v>
      </c>
      <c r="D35" s="32">
        <f>Results_Run2!C29</f>
        <v>0</v>
      </c>
      <c r="E35" s="32">
        <f>Results_Run2!F29</f>
        <v>0</v>
      </c>
      <c r="F35" s="32" cm="1">
        <f t="array" ref="F35">_xlfn.IFS(E35&gt;Parameters!$C$10,0,E35&lt;=Parameters!$C$10,1)</f>
        <v>1</v>
      </c>
      <c r="G35" s="32">
        <f>Results_Run2!I29</f>
        <v>0</v>
      </c>
      <c r="H35" s="32">
        <f>Results_Run2!R29</f>
        <v>0</v>
      </c>
      <c r="I35" s="32">
        <f>Results_Run2!AA29</f>
        <v>0</v>
      </c>
      <c r="J35" s="32">
        <f>Results_Run2!AJ29</f>
        <v>0</v>
      </c>
      <c r="K35" s="36">
        <f>Results_Run2!AS29</f>
        <v>0</v>
      </c>
      <c r="L35" s="36">
        <f>Results_Run2!BB29</f>
        <v>0</v>
      </c>
      <c r="M35" s="105">
        <f>Results_Run2!L29</f>
        <v>0</v>
      </c>
      <c r="N35" s="105">
        <f>Results_Run2!U29</f>
        <v>0</v>
      </c>
      <c r="O35" s="105">
        <f>Results_Run2!AD29</f>
        <v>0</v>
      </c>
      <c r="P35" s="105">
        <f>Results_Run2!AM29</f>
        <v>0</v>
      </c>
      <c r="Q35" s="105">
        <f>Results_Run2!AV29</f>
        <v>0</v>
      </c>
      <c r="R35" s="105">
        <f>Results_Run2!BE29</f>
        <v>0</v>
      </c>
      <c r="S35" s="108">
        <f>QC_Advanced_Run2!BF29</f>
        <v>0</v>
      </c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/>
    </row>
    <row r="36" spans="1:38" s="2" customFormat="1" ht="19.95" customHeight="1" x14ac:dyDescent="0.3">
      <c r="A36" s="94">
        <f>Results_Run2!A30</f>
        <v>0</v>
      </c>
      <c r="B36" s="88">
        <f>Results_Run2!B30</f>
        <v>0</v>
      </c>
      <c r="C36" s="106">
        <f t="shared" si="0"/>
        <v>0</v>
      </c>
      <c r="D36" s="32">
        <f>Results_Run2!C30</f>
        <v>0</v>
      </c>
      <c r="E36" s="32">
        <f>Results_Run2!F30</f>
        <v>0</v>
      </c>
      <c r="F36" s="32" cm="1">
        <f t="array" ref="F36">_xlfn.IFS(E36&gt;Parameters!$C$10,0,E36&lt;=Parameters!$C$10,1)</f>
        <v>1</v>
      </c>
      <c r="G36" s="32">
        <f>Results_Run2!I30</f>
        <v>0</v>
      </c>
      <c r="H36" s="32">
        <f>Results_Run2!R30</f>
        <v>0</v>
      </c>
      <c r="I36" s="32">
        <f>Results_Run2!AA30</f>
        <v>0</v>
      </c>
      <c r="J36" s="32">
        <f>Results_Run2!AJ30</f>
        <v>0</v>
      </c>
      <c r="K36" s="36">
        <f>Results_Run2!AS30</f>
        <v>0</v>
      </c>
      <c r="L36" s="36">
        <f>Results_Run2!BB30</f>
        <v>0</v>
      </c>
      <c r="M36" s="105">
        <f>Results_Run2!L30</f>
        <v>0</v>
      </c>
      <c r="N36" s="105">
        <f>Results_Run2!U30</f>
        <v>0</v>
      </c>
      <c r="O36" s="105">
        <f>Results_Run2!AD30</f>
        <v>0</v>
      </c>
      <c r="P36" s="105">
        <f>Results_Run2!AM30</f>
        <v>0</v>
      </c>
      <c r="Q36" s="105">
        <f>Results_Run2!AV30</f>
        <v>0</v>
      </c>
      <c r="R36" s="105">
        <f>Results_Run2!BE30</f>
        <v>0</v>
      </c>
      <c r="S36" s="108">
        <f>QC_Advanced_Run2!BF30</f>
        <v>0</v>
      </c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/>
    </row>
    <row r="37" spans="1:38" s="2" customFormat="1" ht="19.95" customHeight="1" x14ac:dyDescent="0.3">
      <c r="A37" s="94">
        <f>Results_Run2!A31</f>
        <v>0</v>
      </c>
      <c r="B37" s="88">
        <f>Results_Run2!B31</f>
        <v>0</v>
      </c>
      <c r="C37" s="106">
        <f t="shared" si="0"/>
        <v>0</v>
      </c>
      <c r="D37" s="32">
        <f>Results_Run2!C31</f>
        <v>0</v>
      </c>
      <c r="E37" s="32">
        <f>Results_Run2!F31</f>
        <v>0</v>
      </c>
      <c r="F37" s="32" cm="1">
        <f t="array" ref="F37">_xlfn.IFS(E37&gt;Parameters!$C$10,0,E37&lt;=Parameters!$C$10,1)</f>
        <v>1</v>
      </c>
      <c r="G37" s="32">
        <f>Results_Run2!I31</f>
        <v>0</v>
      </c>
      <c r="H37" s="32">
        <f>Results_Run2!R31</f>
        <v>0</v>
      </c>
      <c r="I37" s="32">
        <f>Results_Run2!AA31</f>
        <v>0</v>
      </c>
      <c r="J37" s="32">
        <f>Results_Run2!AJ31</f>
        <v>0</v>
      </c>
      <c r="K37" s="36">
        <f>Results_Run2!AS31</f>
        <v>0</v>
      </c>
      <c r="L37" s="36">
        <f>Results_Run2!BB31</f>
        <v>0</v>
      </c>
      <c r="M37" s="105">
        <f>Results_Run2!L31</f>
        <v>0</v>
      </c>
      <c r="N37" s="105">
        <f>Results_Run2!U31</f>
        <v>0</v>
      </c>
      <c r="O37" s="105">
        <f>Results_Run2!AD31</f>
        <v>0</v>
      </c>
      <c r="P37" s="105">
        <f>Results_Run2!AM31</f>
        <v>0</v>
      </c>
      <c r="Q37" s="105">
        <f>Results_Run2!AV31</f>
        <v>0</v>
      </c>
      <c r="R37" s="105">
        <f>Results_Run2!BE31</f>
        <v>0</v>
      </c>
      <c r="S37" s="108">
        <f>QC_Advanced_Run2!BF31</f>
        <v>0</v>
      </c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/>
    </row>
    <row r="38" spans="1:38" s="2" customFormat="1" ht="19.95" customHeight="1" x14ac:dyDescent="0.3">
      <c r="A38" s="94">
        <f>Results_Run2!A32</f>
        <v>0</v>
      </c>
      <c r="B38" s="88">
        <f>Results_Run2!B32</f>
        <v>0</v>
      </c>
      <c r="C38" s="106">
        <f t="shared" si="0"/>
        <v>0</v>
      </c>
      <c r="D38" s="32">
        <f>Results_Run2!C32</f>
        <v>0</v>
      </c>
      <c r="E38" s="32">
        <f>Results_Run2!F32</f>
        <v>0</v>
      </c>
      <c r="F38" s="32" cm="1">
        <f t="array" ref="F38">_xlfn.IFS(E38&gt;Parameters!$C$10,0,E38&lt;=Parameters!$C$10,1)</f>
        <v>1</v>
      </c>
      <c r="G38" s="32">
        <f>Results_Run2!I32</f>
        <v>0</v>
      </c>
      <c r="H38" s="32">
        <f>Results_Run2!R32</f>
        <v>0</v>
      </c>
      <c r="I38" s="32">
        <f>Results_Run2!AA32</f>
        <v>0</v>
      </c>
      <c r="J38" s="32">
        <f>Results_Run2!AJ32</f>
        <v>0</v>
      </c>
      <c r="K38" s="36">
        <f>Results_Run2!AS32</f>
        <v>0</v>
      </c>
      <c r="L38" s="36">
        <f>Results_Run2!BB32</f>
        <v>0</v>
      </c>
      <c r="M38" s="105">
        <f>Results_Run2!L32</f>
        <v>0</v>
      </c>
      <c r="N38" s="105">
        <f>Results_Run2!U32</f>
        <v>0</v>
      </c>
      <c r="O38" s="105">
        <f>Results_Run2!AD32</f>
        <v>0</v>
      </c>
      <c r="P38" s="105">
        <f>Results_Run2!AM32</f>
        <v>0</v>
      </c>
      <c r="Q38" s="105">
        <f>Results_Run2!AV32</f>
        <v>0</v>
      </c>
      <c r="R38" s="105">
        <f>Results_Run2!BE32</f>
        <v>0</v>
      </c>
      <c r="S38" s="108">
        <f>QC_Advanced_Run2!BF32</f>
        <v>0</v>
      </c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/>
    </row>
    <row r="39" spans="1:38" s="2" customFormat="1" ht="19.95" customHeight="1" x14ac:dyDescent="0.3">
      <c r="A39" s="94">
        <f>Results_Run2!A33</f>
        <v>0</v>
      </c>
      <c r="B39" s="88">
        <f>Results_Run2!B33</f>
        <v>0</v>
      </c>
      <c r="C39" s="106">
        <f t="shared" si="0"/>
        <v>0</v>
      </c>
      <c r="D39" s="32">
        <f>Results_Run2!C33</f>
        <v>0</v>
      </c>
      <c r="E39" s="32">
        <f>Results_Run2!F33</f>
        <v>0</v>
      </c>
      <c r="F39" s="32" cm="1">
        <f t="array" ref="F39">_xlfn.IFS(E39&gt;Parameters!$C$10,0,E39&lt;=Parameters!$C$10,1)</f>
        <v>1</v>
      </c>
      <c r="G39" s="32">
        <f>Results_Run2!I33</f>
        <v>0</v>
      </c>
      <c r="H39" s="32">
        <f>Results_Run2!R33</f>
        <v>0</v>
      </c>
      <c r="I39" s="32">
        <f>Results_Run2!AA33</f>
        <v>0</v>
      </c>
      <c r="J39" s="32">
        <f>Results_Run2!AJ33</f>
        <v>0</v>
      </c>
      <c r="K39" s="36">
        <f>Results_Run2!AS33</f>
        <v>0</v>
      </c>
      <c r="L39" s="36">
        <f>Results_Run2!BB33</f>
        <v>0</v>
      </c>
      <c r="M39" s="105">
        <f>Results_Run2!L33</f>
        <v>0</v>
      </c>
      <c r="N39" s="105">
        <f>Results_Run2!U33</f>
        <v>0</v>
      </c>
      <c r="O39" s="105">
        <f>Results_Run2!AD33</f>
        <v>0</v>
      </c>
      <c r="P39" s="105">
        <f>Results_Run2!AM33</f>
        <v>0</v>
      </c>
      <c r="Q39" s="105">
        <f>Results_Run2!AV33</f>
        <v>0</v>
      </c>
      <c r="R39" s="105">
        <f>Results_Run2!BE33</f>
        <v>0</v>
      </c>
      <c r="S39" s="108">
        <f>QC_Advanced_Run2!BF33</f>
        <v>0</v>
      </c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/>
    </row>
    <row r="40" spans="1:38" s="2" customFormat="1" ht="19.95" customHeight="1" x14ac:dyDescent="0.3">
      <c r="A40" s="94">
        <f>Results_Run2!A34</f>
        <v>0</v>
      </c>
      <c r="B40" s="88">
        <f>Results_Run2!B34</f>
        <v>0</v>
      </c>
      <c r="C40" s="106">
        <f t="shared" si="0"/>
        <v>0</v>
      </c>
      <c r="D40" s="32">
        <f>Results_Run2!C34</f>
        <v>0</v>
      </c>
      <c r="E40" s="32">
        <f>Results_Run2!F34</f>
        <v>0</v>
      </c>
      <c r="F40" s="32" cm="1">
        <f t="array" ref="F40">_xlfn.IFS(E40&gt;Parameters!$C$10,0,E40&lt;=Parameters!$C$10,1)</f>
        <v>1</v>
      </c>
      <c r="G40" s="32">
        <f>Results_Run2!I34</f>
        <v>0</v>
      </c>
      <c r="H40" s="32">
        <f>Results_Run2!R34</f>
        <v>0</v>
      </c>
      <c r="I40" s="32">
        <f>Results_Run2!AA34</f>
        <v>0</v>
      </c>
      <c r="J40" s="32">
        <f>Results_Run2!AJ34</f>
        <v>0</v>
      </c>
      <c r="K40" s="36">
        <f>Results_Run2!AS34</f>
        <v>0</v>
      </c>
      <c r="L40" s="36">
        <f>Results_Run2!BB34</f>
        <v>0</v>
      </c>
      <c r="M40" s="105">
        <f>Results_Run2!L34</f>
        <v>0</v>
      </c>
      <c r="N40" s="105">
        <f>Results_Run2!U34</f>
        <v>0</v>
      </c>
      <c r="O40" s="105">
        <f>Results_Run2!AD34</f>
        <v>0</v>
      </c>
      <c r="P40" s="105">
        <f>Results_Run2!AM34</f>
        <v>0</v>
      </c>
      <c r="Q40" s="105">
        <f>Results_Run2!AV34</f>
        <v>0</v>
      </c>
      <c r="R40" s="105">
        <f>Results_Run2!BE34</f>
        <v>0</v>
      </c>
      <c r="S40" s="108">
        <f>QC_Advanced_Run2!BF34</f>
        <v>0</v>
      </c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/>
    </row>
    <row r="41" spans="1:38" ht="19.95" customHeight="1" x14ac:dyDescent="0.3">
      <c r="A41" s="94">
        <f>Results_Run2!A35</f>
        <v>0</v>
      </c>
      <c r="B41" s="88">
        <f>Results_Run2!B35</f>
        <v>0</v>
      </c>
      <c r="C41" s="106">
        <f t="shared" si="0"/>
        <v>0</v>
      </c>
      <c r="D41" s="32">
        <f>Results_Run2!C35</f>
        <v>0</v>
      </c>
      <c r="E41" s="32">
        <f>Results_Run2!F35</f>
        <v>0</v>
      </c>
      <c r="F41" s="32" cm="1">
        <f t="array" ref="F41">_xlfn.IFS(E41&gt;Parameters!$C$10,0,E41&lt;=Parameters!$C$10,1)</f>
        <v>1</v>
      </c>
      <c r="G41" s="32">
        <f>Results_Run2!I35</f>
        <v>0</v>
      </c>
      <c r="H41" s="32">
        <f>Results_Run2!R35</f>
        <v>0</v>
      </c>
      <c r="I41" s="32">
        <f>Results_Run2!AA35</f>
        <v>0</v>
      </c>
      <c r="J41" s="32">
        <f>Results_Run2!AJ35</f>
        <v>0</v>
      </c>
      <c r="K41" s="36">
        <f>Results_Run2!AS35</f>
        <v>0</v>
      </c>
      <c r="L41" s="36">
        <f>Results_Run2!BB35</f>
        <v>0</v>
      </c>
      <c r="M41" s="105">
        <f>Results_Run2!L35</f>
        <v>0</v>
      </c>
      <c r="N41" s="105">
        <f>Results_Run2!U35</f>
        <v>0</v>
      </c>
      <c r="O41" s="105">
        <f>Results_Run2!AD35</f>
        <v>0</v>
      </c>
      <c r="P41" s="105">
        <f>Results_Run2!AM35</f>
        <v>0</v>
      </c>
      <c r="Q41" s="105">
        <f>Results_Run2!AV35</f>
        <v>0</v>
      </c>
      <c r="R41" s="105">
        <f>Results_Run2!BE35</f>
        <v>0</v>
      </c>
      <c r="S41" s="108">
        <f>QC_Advanced_Run2!BF35</f>
        <v>0</v>
      </c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</row>
    <row r="42" spans="1:38" ht="19.95" customHeight="1" x14ac:dyDescent="0.3">
      <c r="A42" s="94">
        <f>Results_Run2!A36</f>
        <v>0</v>
      </c>
      <c r="B42" s="88">
        <f>Results_Run2!B36</f>
        <v>0</v>
      </c>
      <c r="C42" s="106">
        <f t="shared" si="0"/>
        <v>0</v>
      </c>
      <c r="D42" s="32">
        <f>Results_Run2!C36</f>
        <v>0</v>
      </c>
      <c r="E42" s="32">
        <f>Results_Run2!F36</f>
        <v>0</v>
      </c>
      <c r="F42" s="32" cm="1">
        <f t="array" ref="F42">_xlfn.IFS(E42&gt;Parameters!$C$10,0,E42&lt;=Parameters!$C$10,1)</f>
        <v>1</v>
      </c>
      <c r="G42" s="32">
        <f>Results_Run2!I36</f>
        <v>0</v>
      </c>
      <c r="H42" s="32">
        <f>Results_Run2!R36</f>
        <v>0</v>
      </c>
      <c r="I42" s="32">
        <f>Results_Run2!AA36</f>
        <v>0</v>
      </c>
      <c r="J42" s="32">
        <f>Results_Run2!AJ36</f>
        <v>0</v>
      </c>
      <c r="K42" s="36">
        <f>Results_Run2!AS36</f>
        <v>0</v>
      </c>
      <c r="L42" s="36">
        <f>Results_Run2!BB36</f>
        <v>0</v>
      </c>
      <c r="M42" s="105">
        <f>Results_Run2!L36</f>
        <v>0</v>
      </c>
      <c r="N42" s="105">
        <f>Results_Run2!U36</f>
        <v>0</v>
      </c>
      <c r="O42" s="105">
        <f>Results_Run2!AD36</f>
        <v>0</v>
      </c>
      <c r="P42" s="105">
        <f>Results_Run2!AM36</f>
        <v>0</v>
      </c>
      <c r="Q42" s="105">
        <f>Results_Run2!AV36</f>
        <v>0</v>
      </c>
      <c r="R42" s="105">
        <f>Results_Run2!BE36</f>
        <v>0</v>
      </c>
      <c r="S42" s="108">
        <f>QC_Advanced_Run2!BF36</f>
        <v>0</v>
      </c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</row>
    <row r="43" spans="1:38" ht="19.95" customHeight="1" x14ac:dyDescent="0.3">
      <c r="A43" s="94">
        <f>Results_Run2!A37</f>
        <v>0</v>
      </c>
      <c r="B43" s="88">
        <f>Results_Run2!B37</f>
        <v>0</v>
      </c>
      <c r="C43" s="106">
        <f t="shared" si="0"/>
        <v>0</v>
      </c>
      <c r="D43" s="32">
        <f>Results_Run2!C37</f>
        <v>0</v>
      </c>
      <c r="E43" s="32">
        <f>Results_Run2!F37</f>
        <v>0</v>
      </c>
      <c r="F43" s="32" cm="1">
        <f t="array" ref="F43">_xlfn.IFS(E43&gt;Parameters!$C$10,0,E43&lt;=Parameters!$C$10,1)</f>
        <v>1</v>
      </c>
      <c r="G43" s="32">
        <f>Results_Run2!I37</f>
        <v>0</v>
      </c>
      <c r="H43" s="32">
        <f>Results_Run2!R37</f>
        <v>0</v>
      </c>
      <c r="I43" s="32">
        <f>Results_Run2!AA37</f>
        <v>0</v>
      </c>
      <c r="J43" s="32">
        <f>Results_Run2!AJ37</f>
        <v>0</v>
      </c>
      <c r="K43" s="36">
        <f>Results_Run2!AS37</f>
        <v>0</v>
      </c>
      <c r="L43" s="36">
        <f>Results_Run2!BB37</f>
        <v>0</v>
      </c>
      <c r="M43" s="105">
        <f>Results_Run2!L37</f>
        <v>0</v>
      </c>
      <c r="N43" s="105">
        <f>Results_Run2!U37</f>
        <v>0</v>
      </c>
      <c r="O43" s="105">
        <f>Results_Run2!AD37</f>
        <v>0</v>
      </c>
      <c r="P43" s="105">
        <f>Results_Run2!AM37</f>
        <v>0</v>
      </c>
      <c r="Q43" s="105">
        <f>Results_Run2!AV37</f>
        <v>0</v>
      </c>
      <c r="R43" s="105">
        <f>Results_Run2!BE37</f>
        <v>0</v>
      </c>
      <c r="S43" s="108">
        <f>QC_Advanced_Run2!BF37</f>
        <v>0</v>
      </c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</row>
    <row r="44" spans="1:38" ht="19.95" customHeight="1" x14ac:dyDescent="0.3">
      <c r="A44" s="94">
        <f>Results_Run2!A38</f>
        <v>0</v>
      </c>
      <c r="B44" s="88">
        <f>Results_Run2!B38</f>
        <v>0</v>
      </c>
      <c r="C44" s="106">
        <f t="shared" si="0"/>
        <v>0</v>
      </c>
      <c r="D44" s="32">
        <f>Results_Run2!C38</f>
        <v>0</v>
      </c>
      <c r="E44" s="32">
        <f>Results_Run2!F38</f>
        <v>0</v>
      </c>
      <c r="F44" s="32" cm="1">
        <f t="array" ref="F44">_xlfn.IFS(E44&gt;Parameters!$C$10,0,E44&lt;=Parameters!$C$10,1)</f>
        <v>1</v>
      </c>
      <c r="G44" s="32">
        <f>Results_Run2!I38</f>
        <v>0</v>
      </c>
      <c r="H44" s="32">
        <f>Results_Run2!R38</f>
        <v>0</v>
      </c>
      <c r="I44" s="32">
        <f>Results_Run2!AA38</f>
        <v>0</v>
      </c>
      <c r="J44" s="32">
        <f>Results_Run2!AJ38</f>
        <v>0</v>
      </c>
      <c r="K44" s="36">
        <f>Results_Run2!AS38</f>
        <v>0</v>
      </c>
      <c r="L44" s="36">
        <f>Results_Run2!BB38</f>
        <v>0</v>
      </c>
      <c r="M44" s="105">
        <f>Results_Run2!L38</f>
        <v>0</v>
      </c>
      <c r="N44" s="105">
        <f>Results_Run2!U38</f>
        <v>0</v>
      </c>
      <c r="O44" s="105">
        <f>Results_Run2!AD38</f>
        <v>0</v>
      </c>
      <c r="P44" s="105">
        <f>Results_Run2!AM38</f>
        <v>0</v>
      </c>
      <c r="Q44" s="105">
        <f>Results_Run2!AV38</f>
        <v>0</v>
      </c>
      <c r="R44" s="105">
        <f>Results_Run2!BE38</f>
        <v>0</v>
      </c>
      <c r="S44" s="108">
        <f>QC_Advanced_Run2!BF38</f>
        <v>0</v>
      </c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</row>
    <row r="45" spans="1:38" ht="19.95" customHeight="1" x14ac:dyDescent="0.3">
      <c r="A45" s="94">
        <f>Results_Run2!A39</f>
        <v>0</v>
      </c>
      <c r="B45" s="88">
        <f>Results_Run2!B39</f>
        <v>0</v>
      </c>
      <c r="C45" s="106">
        <f t="shared" si="0"/>
        <v>0</v>
      </c>
      <c r="D45" s="32">
        <f>Results_Run2!C39</f>
        <v>0</v>
      </c>
      <c r="E45" s="32">
        <f>Results_Run2!F39</f>
        <v>0</v>
      </c>
      <c r="F45" s="32" cm="1">
        <f t="array" ref="F45">_xlfn.IFS(E45&gt;Parameters!$C$10,0,E45&lt;=Parameters!$C$10,1)</f>
        <v>1</v>
      </c>
      <c r="G45" s="32">
        <f>Results_Run2!I39</f>
        <v>0</v>
      </c>
      <c r="H45" s="32">
        <f>Results_Run2!R39</f>
        <v>0</v>
      </c>
      <c r="I45" s="32">
        <f>Results_Run2!AA39</f>
        <v>0</v>
      </c>
      <c r="J45" s="32">
        <f>Results_Run2!AJ39</f>
        <v>0</v>
      </c>
      <c r="K45" s="36">
        <f>Results_Run2!AS39</f>
        <v>0</v>
      </c>
      <c r="L45" s="36">
        <f>Results_Run2!BB39</f>
        <v>0</v>
      </c>
      <c r="M45" s="105">
        <f>Results_Run2!L39</f>
        <v>0</v>
      </c>
      <c r="N45" s="105">
        <f>Results_Run2!U39</f>
        <v>0</v>
      </c>
      <c r="O45" s="105">
        <f>Results_Run2!AD39</f>
        <v>0</v>
      </c>
      <c r="P45" s="105">
        <f>Results_Run2!AM39</f>
        <v>0</v>
      </c>
      <c r="Q45" s="105">
        <f>Results_Run2!AV39</f>
        <v>0</v>
      </c>
      <c r="R45" s="105">
        <f>Results_Run2!BE39</f>
        <v>0</v>
      </c>
      <c r="S45" s="108">
        <f>QC_Advanced_Run2!BF39</f>
        <v>0</v>
      </c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</row>
    <row r="46" spans="1:38" ht="19.95" customHeight="1" x14ac:dyDescent="0.3">
      <c r="A46" s="94">
        <f>Results_Run2!A40</f>
        <v>0</v>
      </c>
      <c r="B46" s="88">
        <f>Results_Run2!B40</f>
        <v>0</v>
      </c>
      <c r="C46" s="106">
        <f t="shared" si="0"/>
        <v>0</v>
      </c>
      <c r="D46" s="32">
        <f>Results_Run2!C40</f>
        <v>0</v>
      </c>
      <c r="E46" s="32">
        <f>Results_Run2!F40</f>
        <v>0</v>
      </c>
      <c r="F46" s="32" cm="1">
        <f t="array" ref="F46">_xlfn.IFS(E46&gt;Parameters!$C$10,0,E46&lt;=Parameters!$C$10,1)</f>
        <v>1</v>
      </c>
      <c r="G46" s="32">
        <f>Results_Run2!I40</f>
        <v>0</v>
      </c>
      <c r="H46" s="32">
        <f>Results_Run2!R40</f>
        <v>0</v>
      </c>
      <c r="I46" s="32">
        <f>Results_Run2!AA40</f>
        <v>0</v>
      </c>
      <c r="J46" s="32">
        <f>Results_Run2!AJ40</f>
        <v>0</v>
      </c>
      <c r="K46" s="36">
        <f>Results_Run2!AS40</f>
        <v>0</v>
      </c>
      <c r="L46" s="36">
        <f>Results_Run2!BB40</f>
        <v>0</v>
      </c>
      <c r="M46" s="105">
        <f>Results_Run2!L40</f>
        <v>0</v>
      </c>
      <c r="N46" s="105">
        <f>Results_Run2!U40</f>
        <v>0</v>
      </c>
      <c r="O46" s="105">
        <f>Results_Run2!AD40</f>
        <v>0</v>
      </c>
      <c r="P46" s="105">
        <f>Results_Run2!AM40</f>
        <v>0</v>
      </c>
      <c r="Q46" s="105">
        <f>Results_Run2!AV40</f>
        <v>0</v>
      </c>
      <c r="R46" s="105">
        <f>Results_Run2!BE40</f>
        <v>0</v>
      </c>
      <c r="S46" s="108">
        <f>QC_Advanced_Run2!BF40</f>
        <v>0</v>
      </c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</row>
    <row r="47" spans="1:38" ht="19.95" customHeight="1" x14ac:dyDescent="0.3">
      <c r="A47" s="94">
        <f>Results_Run2!A41</f>
        <v>0</v>
      </c>
      <c r="B47" s="88">
        <f>Results_Run2!B41</f>
        <v>0</v>
      </c>
      <c r="C47" s="106">
        <f t="shared" si="0"/>
        <v>0</v>
      </c>
      <c r="D47" s="32">
        <f>Results_Run2!C41</f>
        <v>0</v>
      </c>
      <c r="E47" s="32">
        <f>Results_Run2!F41</f>
        <v>0</v>
      </c>
      <c r="F47" s="32" cm="1">
        <f t="array" ref="F47">_xlfn.IFS(E47&gt;Parameters!$C$10,0,E47&lt;=Parameters!$C$10,1)</f>
        <v>1</v>
      </c>
      <c r="G47" s="32">
        <f>Results_Run2!I41</f>
        <v>0</v>
      </c>
      <c r="H47" s="32">
        <f>Results_Run2!R41</f>
        <v>0</v>
      </c>
      <c r="I47" s="32">
        <f>Results_Run2!AA41</f>
        <v>0</v>
      </c>
      <c r="J47" s="32">
        <f>Results_Run2!AJ41</f>
        <v>0</v>
      </c>
      <c r="K47" s="36">
        <f>Results_Run2!AS41</f>
        <v>0</v>
      </c>
      <c r="L47" s="36">
        <f>Results_Run2!BB41</f>
        <v>0</v>
      </c>
      <c r="M47" s="105">
        <f>Results_Run2!L41</f>
        <v>0</v>
      </c>
      <c r="N47" s="105">
        <f>Results_Run2!U41</f>
        <v>0</v>
      </c>
      <c r="O47" s="105">
        <f>Results_Run2!AD41</f>
        <v>0</v>
      </c>
      <c r="P47" s="105">
        <f>Results_Run2!AM41</f>
        <v>0</v>
      </c>
      <c r="Q47" s="105">
        <f>Results_Run2!AV41</f>
        <v>0</v>
      </c>
      <c r="R47" s="105">
        <f>Results_Run2!BE41</f>
        <v>0</v>
      </c>
      <c r="S47" s="108">
        <f>QC_Advanced_Run2!BF41</f>
        <v>0</v>
      </c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</row>
    <row r="48" spans="1:38" ht="19.95" customHeight="1" x14ac:dyDescent="0.3">
      <c r="A48" s="94">
        <f>Results_Run2!A42</f>
        <v>0</v>
      </c>
      <c r="B48" s="88">
        <f>Results_Run2!B42</f>
        <v>0</v>
      </c>
      <c r="C48" s="106">
        <f t="shared" si="0"/>
        <v>0</v>
      </c>
      <c r="D48" s="32">
        <f>Results_Run2!C42</f>
        <v>0</v>
      </c>
      <c r="E48" s="32">
        <f>Results_Run2!F42</f>
        <v>0</v>
      </c>
      <c r="F48" s="32" cm="1">
        <f t="array" ref="F48">_xlfn.IFS(E48&gt;Parameters!$C$10,0,E48&lt;=Parameters!$C$10,1)</f>
        <v>1</v>
      </c>
      <c r="G48" s="32">
        <f>Results_Run2!I42</f>
        <v>0</v>
      </c>
      <c r="H48" s="32">
        <f>Results_Run2!R42</f>
        <v>0</v>
      </c>
      <c r="I48" s="32">
        <f>Results_Run2!AA42</f>
        <v>0</v>
      </c>
      <c r="J48" s="32">
        <f>Results_Run2!AJ42</f>
        <v>0</v>
      </c>
      <c r="K48" s="36">
        <f>Results_Run2!AS42</f>
        <v>0</v>
      </c>
      <c r="L48" s="36">
        <f>Results_Run2!BB42</f>
        <v>0</v>
      </c>
      <c r="M48" s="105">
        <f>Results_Run2!L42</f>
        <v>0</v>
      </c>
      <c r="N48" s="105">
        <f>Results_Run2!U42</f>
        <v>0</v>
      </c>
      <c r="O48" s="105">
        <f>Results_Run2!AD42</f>
        <v>0</v>
      </c>
      <c r="P48" s="105">
        <f>Results_Run2!AM42</f>
        <v>0</v>
      </c>
      <c r="Q48" s="105">
        <f>Results_Run2!AV42</f>
        <v>0</v>
      </c>
      <c r="R48" s="105">
        <f>Results_Run2!BE42</f>
        <v>0</v>
      </c>
      <c r="S48" s="108">
        <f>QC_Advanced_Run2!BF42</f>
        <v>0</v>
      </c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</row>
    <row r="49" spans="1:37" ht="19.95" customHeight="1" x14ac:dyDescent="0.3">
      <c r="A49" s="94">
        <f>Results_Run2!A43</f>
        <v>0</v>
      </c>
      <c r="B49" s="88">
        <f>Results_Run2!B43</f>
        <v>0</v>
      </c>
      <c r="C49" s="106">
        <f t="shared" si="0"/>
        <v>0</v>
      </c>
      <c r="D49" s="32">
        <f>Results_Run2!C43</f>
        <v>0</v>
      </c>
      <c r="E49" s="32">
        <f>Results_Run2!F43</f>
        <v>0</v>
      </c>
      <c r="F49" s="32" cm="1">
        <f t="array" ref="F49">_xlfn.IFS(E49&gt;Parameters!$C$10,0,E49&lt;=Parameters!$C$10,1)</f>
        <v>1</v>
      </c>
      <c r="G49" s="32">
        <f>Results_Run2!I43</f>
        <v>0</v>
      </c>
      <c r="H49" s="32">
        <f>Results_Run2!R43</f>
        <v>0</v>
      </c>
      <c r="I49" s="32">
        <f>Results_Run2!AA43</f>
        <v>0</v>
      </c>
      <c r="J49" s="32">
        <f>Results_Run2!AJ43</f>
        <v>0</v>
      </c>
      <c r="K49" s="36">
        <f>Results_Run2!AS43</f>
        <v>0</v>
      </c>
      <c r="L49" s="36">
        <f>Results_Run2!BB43</f>
        <v>0</v>
      </c>
      <c r="M49" s="105">
        <f>Results_Run2!L43</f>
        <v>0</v>
      </c>
      <c r="N49" s="105">
        <f>Results_Run2!U43</f>
        <v>0</v>
      </c>
      <c r="O49" s="105">
        <f>Results_Run2!AD43</f>
        <v>0</v>
      </c>
      <c r="P49" s="105">
        <f>Results_Run2!AM43</f>
        <v>0</v>
      </c>
      <c r="Q49" s="105">
        <f>Results_Run2!AV43</f>
        <v>0</v>
      </c>
      <c r="R49" s="105">
        <f>Results_Run2!BE43</f>
        <v>0</v>
      </c>
      <c r="S49" s="108">
        <f>QC_Advanced_Run2!BF43</f>
        <v>0</v>
      </c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</row>
    <row r="50" spans="1:37" ht="19.95" customHeight="1" x14ac:dyDescent="0.3">
      <c r="A50" s="94">
        <f>Results_Run2!A44</f>
        <v>0</v>
      </c>
      <c r="B50" s="88">
        <f>Results_Run2!B44</f>
        <v>0</v>
      </c>
      <c r="C50" s="106">
        <f t="shared" si="0"/>
        <v>0</v>
      </c>
      <c r="D50" s="32">
        <f>Results_Run2!C44</f>
        <v>0</v>
      </c>
      <c r="E50" s="32">
        <f>Results_Run2!F44</f>
        <v>0</v>
      </c>
      <c r="F50" s="32" cm="1">
        <f t="array" ref="F50">_xlfn.IFS(E50&gt;Parameters!$C$10,0,E50&lt;=Parameters!$C$10,1)</f>
        <v>1</v>
      </c>
      <c r="G50" s="32">
        <f>Results_Run2!I44</f>
        <v>0</v>
      </c>
      <c r="H50" s="32">
        <f>Results_Run2!R44</f>
        <v>0</v>
      </c>
      <c r="I50" s="32">
        <f>Results_Run2!AA44</f>
        <v>0</v>
      </c>
      <c r="J50" s="32">
        <f>Results_Run2!AJ44</f>
        <v>0</v>
      </c>
      <c r="K50" s="36">
        <f>Results_Run2!AS44</f>
        <v>0</v>
      </c>
      <c r="L50" s="36">
        <f>Results_Run2!BB44</f>
        <v>0</v>
      </c>
      <c r="M50" s="105">
        <f>Results_Run2!L44</f>
        <v>0</v>
      </c>
      <c r="N50" s="105">
        <f>Results_Run2!U44</f>
        <v>0</v>
      </c>
      <c r="O50" s="105">
        <f>Results_Run2!AD44</f>
        <v>0</v>
      </c>
      <c r="P50" s="105">
        <f>Results_Run2!AM44</f>
        <v>0</v>
      </c>
      <c r="Q50" s="105">
        <f>Results_Run2!AV44</f>
        <v>0</v>
      </c>
      <c r="R50" s="105">
        <f>Results_Run2!BE44</f>
        <v>0</v>
      </c>
      <c r="S50" s="108">
        <f>QC_Advanced_Run2!BF44</f>
        <v>0</v>
      </c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</row>
    <row r="51" spans="1:37" ht="19.95" customHeight="1" x14ac:dyDescent="0.3">
      <c r="A51" s="94">
        <f>Results_Run2!A45</f>
        <v>0</v>
      </c>
      <c r="B51" s="88">
        <f>Results_Run2!B45</f>
        <v>0</v>
      </c>
      <c r="C51" s="106">
        <f t="shared" si="0"/>
        <v>0</v>
      </c>
      <c r="D51" s="32">
        <f>Results_Run2!C45</f>
        <v>0</v>
      </c>
      <c r="E51" s="32">
        <f>Results_Run2!F45</f>
        <v>0</v>
      </c>
      <c r="F51" s="32" cm="1">
        <f t="array" ref="F51">_xlfn.IFS(E51&gt;Parameters!$C$10,0,E51&lt;=Parameters!$C$10,1)</f>
        <v>1</v>
      </c>
      <c r="G51" s="32">
        <f>Results_Run2!I45</f>
        <v>0</v>
      </c>
      <c r="H51" s="32">
        <f>Results_Run2!R45</f>
        <v>0</v>
      </c>
      <c r="I51" s="32">
        <f>Results_Run2!AA45</f>
        <v>0</v>
      </c>
      <c r="J51" s="32">
        <f>Results_Run2!AJ45</f>
        <v>0</v>
      </c>
      <c r="K51" s="36">
        <f>Results_Run2!AS45</f>
        <v>0</v>
      </c>
      <c r="L51" s="36">
        <f>Results_Run2!BB45</f>
        <v>0</v>
      </c>
      <c r="M51" s="105">
        <f>Results_Run2!L45</f>
        <v>0</v>
      </c>
      <c r="N51" s="105">
        <f>Results_Run2!U45</f>
        <v>0</v>
      </c>
      <c r="O51" s="105">
        <f>Results_Run2!AD45</f>
        <v>0</v>
      </c>
      <c r="P51" s="105">
        <f>Results_Run2!AM45</f>
        <v>0</v>
      </c>
      <c r="Q51" s="105">
        <f>Results_Run2!AV45</f>
        <v>0</v>
      </c>
      <c r="R51" s="105">
        <f>Results_Run2!BE45</f>
        <v>0</v>
      </c>
      <c r="S51" s="108">
        <f>QC_Advanced_Run2!BF45</f>
        <v>0</v>
      </c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</row>
    <row r="52" spans="1:37" ht="19.95" customHeight="1" x14ac:dyDescent="0.3">
      <c r="A52" s="94">
        <f>Results_Run2!A46</f>
        <v>0</v>
      </c>
      <c r="B52" s="88">
        <f>Results_Run2!B46</f>
        <v>0</v>
      </c>
      <c r="C52" s="106">
        <f t="shared" si="0"/>
        <v>0</v>
      </c>
      <c r="D52" s="32">
        <f>Results_Run2!C46</f>
        <v>0</v>
      </c>
      <c r="E52" s="32">
        <f>Results_Run2!F46</f>
        <v>0</v>
      </c>
      <c r="F52" s="32" cm="1">
        <f t="array" ref="F52">_xlfn.IFS(E52&gt;Parameters!$C$10,0,E52&lt;=Parameters!$C$10,1)</f>
        <v>1</v>
      </c>
      <c r="G52" s="32">
        <f>Results_Run2!I46</f>
        <v>0</v>
      </c>
      <c r="H52" s="32">
        <f>Results_Run2!R46</f>
        <v>0</v>
      </c>
      <c r="I52" s="32">
        <f>Results_Run2!AA46</f>
        <v>0</v>
      </c>
      <c r="J52" s="32">
        <f>Results_Run2!AJ46</f>
        <v>0</v>
      </c>
      <c r="K52" s="36">
        <f>Results_Run2!AS46</f>
        <v>0</v>
      </c>
      <c r="L52" s="36">
        <f>Results_Run2!BB46</f>
        <v>0</v>
      </c>
      <c r="M52" s="105">
        <f>Results_Run2!L46</f>
        <v>0</v>
      </c>
      <c r="N52" s="105">
        <f>Results_Run2!U46</f>
        <v>0</v>
      </c>
      <c r="O52" s="105">
        <f>Results_Run2!AD46</f>
        <v>0</v>
      </c>
      <c r="P52" s="105">
        <f>Results_Run2!AM46</f>
        <v>0</v>
      </c>
      <c r="Q52" s="105">
        <f>Results_Run2!AV46</f>
        <v>0</v>
      </c>
      <c r="R52" s="105">
        <f>Results_Run2!BE46</f>
        <v>0</v>
      </c>
      <c r="S52" s="108">
        <f>QC_Advanced_Run2!BF46</f>
        <v>0</v>
      </c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</row>
    <row r="53" spans="1:37" ht="19.95" customHeight="1" x14ac:dyDescent="0.3">
      <c r="A53" s="94">
        <f>Results_Run2!A47</f>
        <v>0</v>
      </c>
      <c r="B53" s="88">
        <f>Results_Run2!B47</f>
        <v>0</v>
      </c>
      <c r="C53" s="106">
        <f t="shared" si="0"/>
        <v>0</v>
      </c>
      <c r="D53" s="32">
        <f>Results_Run2!C47</f>
        <v>0</v>
      </c>
      <c r="E53" s="32">
        <f>Results_Run2!F47</f>
        <v>0</v>
      </c>
      <c r="F53" s="32" cm="1">
        <f t="array" ref="F53">_xlfn.IFS(E53&gt;Parameters!$C$10,0,E53&lt;=Parameters!$C$10,1)</f>
        <v>1</v>
      </c>
      <c r="G53" s="32">
        <f>Results_Run2!I47</f>
        <v>0</v>
      </c>
      <c r="H53" s="32">
        <f>Results_Run2!R47</f>
        <v>0</v>
      </c>
      <c r="I53" s="32">
        <f>Results_Run2!AA47</f>
        <v>0</v>
      </c>
      <c r="J53" s="32">
        <f>Results_Run2!AJ47</f>
        <v>0</v>
      </c>
      <c r="K53" s="36">
        <f>Results_Run2!AS47</f>
        <v>0</v>
      </c>
      <c r="L53" s="36">
        <f>Results_Run2!BB47</f>
        <v>0</v>
      </c>
      <c r="M53" s="105">
        <f>Results_Run2!L47</f>
        <v>0</v>
      </c>
      <c r="N53" s="105">
        <f>Results_Run2!U47</f>
        <v>0</v>
      </c>
      <c r="O53" s="105">
        <f>Results_Run2!AD47</f>
        <v>0</v>
      </c>
      <c r="P53" s="105">
        <f>Results_Run2!AM47</f>
        <v>0</v>
      </c>
      <c r="Q53" s="105">
        <f>Results_Run2!AV47</f>
        <v>0</v>
      </c>
      <c r="R53" s="105">
        <f>Results_Run2!BE47</f>
        <v>0</v>
      </c>
      <c r="S53" s="108">
        <f>QC_Advanced_Run2!BF47</f>
        <v>0</v>
      </c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</row>
    <row r="54" spans="1:37" ht="19.95" customHeight="1" x14ac:dyDescent="0.3">
      <c r="A54" s="94">
        <f>Results_Run2!A48</f>
        <v>0</v>
      </c>
      <c r="B54" s="88">
        <f>Results_Run2!B48</f>
        <v>0</v>
      </c>
      <c r="C54" s="106">
        <f t="shared" si="0"/>
        <v>0</v>
      </c>
      <c r="D54" s="32">
        <f>Results_Run2!C48</f>
        <v>0</v>
      </c>
      <c r="E54" s="32">
        <f>Results_Run2!F48</f>
        <v>0</v>
      </c>
      <c r="F54" s="32" cm="1">
        <f t="array" ref="F54">_xlfn.IFS(E54&gt;Parameters!$C$10,0,E54&lt;=Parameters!$C$10,1)</f>
        <v>1</v>
      </c>
      <c r="G54" s="32">
        <f>Results_Run2!I48</f>
        <v>0</v>
      </c>
      <c r="H54" s="32">
        <f>Results_Run2!R48</f>
        <v>0</v>
      </c>
      <c r="I54" s="32">
        <f>Results_Run2!AA48</f>
        <v>0</v>
      </c>
      <c r="J54" s="32">
        <f>Results_Run2!AJ48</f>
        <v>0</v>
      </c>
      <c r="K54" s="36">
        <f>Results_Run2!AS48</f>
        <v>0</v>
      </c>
      <c r="L54" s="36">
        <f>Results_Run2!BB48</f>
        <v>0</v>
      </c>
      <c r="M54" s="105">
        <f>Results_Run2!L48</f>
        <v>0</v>
      </c>
      <c r="N54" s="105">
        <f>Results_Run2!U48</f>
        <v>0</v>
      </c>
      <c r="O54" s="105">
        <f>Results_Run2!AD48</f>
        <v>0</v>
      </c>
      <c r="P54" s="105">
        <f>Results_Run2!AM48</f>
        <v>0</v>
      </c>
      <c r="Q54" s="105">
        <f>Results_Run2!AV48</f>
        <v>0</v>
      </c>
      <c r="R54" s="105">
        <f>Results_Run2!BE48</f>
        <v>0</v>
      </c>
      <c r="S54" s="108">
        <f>QC_Advanced_Run2!BF48</f>
        <v>0</v>
      </c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</row>
    <row r="55" spans="1:37" ht="19.95" customHeight="1" x14ac:dyDescent="0.3">
      <c r="A55" s="95">
        <f>Results_Run2!A49</f>
        <v>0</v>
      </c>
      <c r="B55" s="96">
        <f>Results_Run2!B49</f>
        <v>0</v>
      </c>
      <c r="C55" s="156">
        <f t="shared" si="0"/>
        <v>0</v>
      </c>
      <c r="D55" s="97">
        <f>Results_Run2!C49</f>
        <v>0</v>
      </c>
      <c r="E55" s="97">
        <f>Results_Run2!F49</f>
        <v>0</v>
      </c>
      <c r="F55" s="97" cm="1">
        <f t="array" ref="F55">_xlfn.IFS(E55&gt;Parameters!$C$10,0,E55&lt;=Parameters!$C$10,1)</f>
        <v>1</v>
      </c>
      <c r="G55" s="97">
        <f>Results_Run2!I49</f>
        <v>0</v>
      </c>
      <c r="H55" s="97">
        <f>Results_Run2!R49</f>
        <v>0</v>
      </c>
      <c r="I55" s="97">
        <f>Results_Run2!AA49</f>
        <v>0</v>
      </c>
      <c r="J55" s="97">
        <f>Results_Run2!AJ49</f>
        <v>0</v>
      </c>
      <c r="K55" s="98">
        <f>Results_Run2!AS49</f>
        <v>0</v>
      </c>
      <c r="L55" s="98">
        <f>Results_Run2!BB49</f>
        <v>0</v>
      </c>
      <c r="M55" s="99">
        <f>Results_Run2!L49</f>
        <v>0</v>
      </c>
      <c r="N55" s="99">
        <f>Results_Run2!U49</f>
        <v>0</v>
      </c>
      <c r="O55" s="99">
        <f>Results_Run2!AD49</f>
        <v>0</v>
      </c>
      <c r="P55" s="99">
        <f>Results_Run2!AM49</f>
        <v>0</v>
      </c>
      <c r="Q55" s="99">
        <f>Results_Run2!AV49</f>
        <v>0</v>
      </c>
      <c r="R55" s="99">
        <f>Results_Run2!BE49</f>
        <v>0</v>
      </c>
      <c r="S55" s="109">
        <f>QC_Advanced_Run2!BF49</f>
        <v>0</v>
      </c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</row>
    <row r="56" spans="1:37" x14ac:dyDescent="0.3">
      <c r="E56"/>
      <c r="F56"/>
      <c r="G56"/>
      <c r="M56"/>
      <c r="N56"/>
      <c r="O56"/>
      <c r="P56"/>
      <c r="Q56"/>
      <c r="R56"/>
      <c r="S56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</row>
    <row r="57" spans="1:37" ht="15.75" customHeight="1" x14ac:dyDescent="0.3">
      <c r="E57"/>
      <c r="G57"/>
      <c r="M57"/>
      <c r="N57"/>
      <c r="O57"/>
      <c r="P57"/>
      <c r="Q57"/>
      <c r="R57"/>
      <c r="S57"/>
    </row>
    <row r="58" spans="1:37" ht="18" customHeight="1" x14ac:dyDescent="0.3">
      <c r="B58" s="157" t="s">
        <v>159</v>
      </c>
      <c r="C58" s="251" t="str">
        <f>IF(Formules!O76="FAILED"," /!\ The A1/A2 or H1/H2 pair of chambers cannot be excluded in the same Ruby Chip", "OK")</f>
        <v xml:space="preserve"> /!\ The A1/A2 or H1/H2 pair of chambers cannot be excluded in the same Ruby Chip</v>
      </c>
      <c r="D58" s="251"/>
      <c r="E58" s="251"/>
      <c r="F58" s="251"/>
      <c r="G58" s="251"/>
      <c r="H58" s="251"/>
      <c r="J58" s="252" t="str">
        <f>Formules!I77</f>
        <v>/!\ Chambers order in the file is incorrect. Please classify the chambers in NioAnalyzer by chip number and alphabetically, starting with column 1 and then column 2. Redo the export and copy the data into Result and QC_Advanced.</v>
      </c>
      <c r="K58" s="252"/>
      <c r="L58" s="252"/>
      <c r="M58" s="252"/>
      <c r="N58" s="252"/>
      <c r="O58" s="252"/>
      <c r="P58" s="252"/>
      <c r="Q58" s="252"/>
      <c r="R58" s="252"/>
      <c r="S58" s="252"/>
    </row>
    <row r="59" spans="1:37" ht="18" customHeight="1" x14ac:dyDescent="0.3">
      <c r="B59" s="29" t="s">
        <v>160</v>
      </c>
      <c r="C59" s="222" t="str">
        <f>IF(SUM(Formules!G53:G100)&gt;5," /!\ Number of valid chambers is insufficient to conclude", "OK")</f>
        <v xml:space="preserve"> /!\ Number of valid chambers is insufficient to conclude</v>
      </c>
      <c r="D59" s="223"/>
      <c r="E59" s="223"/>
      <c r="F59" s="223"/>
      <c r="G59" s="223"/>
      <c r="H59" s="224"/>
      <c r="J59" s="252"/>
      <c r="K59" s="252"/>
      <c r="L59" s="252"/>
      <c r="M59" s="252"/>
      <c r="N59" s="252"/>
      <c r="O59" s="252"/>
      <c r="P59" s="252"/>
      <c r="Q59" s="252"/>
      <c r="R59" s="252"/>
      <c r="S59" s="252"/>
    </row>
    <row r="60" spans="1:37" ht="15.75" customHeight="1" x14ac:dyDescent="0.3">
      <c r="B60" s="29"/>
      <c r="D60" s="32"/>
      <c r="E60" s="32"/>
      <c r="F60" s="32"/>
      <c r="G60"/>
      <c r="H60" s="88"/>
      <c r="M60"/>
      <c r="N60"/>
      <c r="O60"/>
      <c r="P60"/>
      <c r="Q60"/>
      <c r="R60"/>
      <c r="S60"/>
    </row>
    <row r="61" spans="1:37" ht="27.75" customHeight="1" x14ac:dyDescent="0.3">
      <c r="E61"/>
      <c r="F61"/>
      <c r="G61"/>
      <c r="M61"/>
      <c r="N61"/>
      <c r="O61"/>
      <c r="P61"/>
      <c r="Q61"/>
      <c r="R61"/>
      <c r="S61"/>
    </row>
    <row r="62" spans="1:37" ht="16.2" thickBot="1" x14ac:dyDescent="0.35">
      <c r="A62" s="249" t="s">
        <v>225</v>
      </c>
      <c r="B62" s="249"/>
      <c r="C62" s="249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</row>
    <row r="63" spans="1:37" ht="31.5" customHeight="1" x14ac:dyDescent="0.3">
      <c r="A63" s="204" t="s">
        <v>161</v>
      </c>
      <c r="B63" s="205"/>
      <c r="C63" s="62" t="s">
        <v>162</v>
      </c>
      <c r="D63" s="245" t="s">
        <v>163</v>
      </c>
      <c r="E63" s="246"/>
      <c r="F63" s="246"/>
      <c r="G63" s="246"/>
      <c r="H63" s="246"/>
      <c r="I63" s="247"/>
      <c r="J63" s="248" t="s">
        <v>164</v>
      </c>
      <c r="K63" s="248"/>
      <c r="L63" s="248"/>
      <c r="M63" s="248"/>
      <c r="N63" s="248"/>
      <c r="O63" s="248"/>
      <c r="P63" s="160" t="s">
        <v>149</v>
      </c>
      <c r="R63"/>
      <c r="S63"/>
    </row>
    <row r="64" spans="1:37" ht="49.2" customHeight="1" x14ac:dyDescent="0.3">
      <c r="A64" s="63" t="s">
        <v>165</v>
      </c>
      <c r="B64" s="43" t="s">
        <v>166</v>
      </c>
      <c r="C64" s="64" t="str">
        <f>"Average"&amp;"
(&gt;"&amp;Parameters!C10&amp;")"</f>
        <v>Average
(&gt;10000)</v>
      </c>
      <c r="D64" s="67" t="str">
        <f>"Blue"&amp;"
["&amp;Parameters!G14&amp;"-"&amp;Parameters!H14&amp;"]"</f>
        <v>Blue
[1657,5-2242,5]</v>
      </c>
      <c r="E64" s="39" t="str">
        <f>"Teal"&amp;"
["&amp;Parameters!G15&amp;"-"&amp;Parameters!H15&amp;"]"</f>
        <v>Teal
[1649-2231]</v>
      </c>
      <c r="F64" s="40" t="str">
        <f>"Green"&amp;"
["&amp;Parameters!G16&amp;"-"&amp;Parameters!H16&amp;"]"</f>
        <v>Green
[1649-2231]</v>
      </c>
      <c r="G64" s="49" t="str">
        <f>"Yellow"&amp;"
["&amp;Parameters!G17&amp;"-"&amp;Parameters!H17&amp;"]"</f>
        <v>Yellow
[4777-6463]</v>
      </c>
      <c r="H64" s="41" t="str">
        <f>"Red"&amp;"
["&amp;Parameters!G18&amp;"-"&amp;Parameters!H18&amp;"]"</f>
        <v>Red
[450,5-609,5]</v>
      </c>
      <c r="I64" s="42" t="str">
        <f>"Infra-Red"&amp;"
["&amp;Parameters!G19&amp;"-"&amp;Parameters!H19&amp;"]"</f>
        <v>Infra-Red
[484,5-655,5]</v>
      </c>
      <c r="J64" s="67" t="str">
        <f>"Blue 
"&amp;"(&lt;"&amp;TEXT(Parameters!E14,"0%")&amp;")"</f>
        <v>Blue 
(&lt;7%)</v>
      </c>
      <c r="K64" s="39" t="str">
        <f>"Teal
"&amp;"(&lt;"&amp;TEXT(Parameters!E15,"0%")&amp;")"</f>
        <v>Teal
(&lt;7%)</v>
      </c>
      <c r="L64" s="40" t="str">
        <f>"Green
"&amp;"(&lt;"&amp;TEXT(Parameters!E16,"0%")&amp;")"</f>
        <v>Green
(&lt;7%)</v>
      </c>
      <c r="M64" s="49" t="str">
        <f>"Yellow 
"&amp;"(&lt;"&amp;TEXT(Parameters!E17,"0%")&amp;")"</f>
        <v>Yellow 
(&lt;8%)</v>
      </c>
      <c r="N64" s="41" t="str">
        <f>"Red
"&amp;"(&lt;"&amp;TEXT(Parameters!E18,"0%")&amp;")"</f>
        <v>Red
(&lt;8%)</v>
      </c>
      <c r="O64" s="42" t="str">
        <f>"Infra-Red 
"&amp;"(&lt;"&amp;TEXT(Parameters!E19,"0%")&amp;")"</f>
        <v>Infra-Red 
(&lt;7%)</v>
      </c>
      <c r="P64" s="112" t="str">
        <f>"Long-Shift"&amp;"
["&amp;Parameters!C36&amp;"-"&amp;Parameters!D36&amp;"]"</f>
        <v>Long-Shift
[1200-7000]</v>
      </c>
      <c r="R64"/>
      <c r="S64"/>
    </row>
    <row r="65" spans="1:19" ht="16.5" customHeight="1" x14ac:dyDescent="0.3">
      <c r="A65" s="65" cm="1">
        <f t="array" ref="A65">_xlfn.UNIQUE(D8:D23)</f>
        <v>0</v>
      </c>
      <c r="B65" s="161">
        <f>COUNTIF($C$8:$C$55,1)</f>
        <v>0</v>
      </c>
      <c r="C65" s="66" t="e">
        <f>AVERAGEIF($C$8:$C$55,"=1",(E8:E55))</f>
        <v>#DIV/0!</v>
      </c>
      <c r="D65" s="69" t="e">
        <f>AVERAGEIF($C$8:$C$55,"=1",(G8:G55))</f>
        <v>#DIV/0!</v>
      </c>
      <c r="E65" s="69" t="e">
        <f>AVERAGEIF($C$8:$C$55,"=1",(H8:H55))</f>
        <v>#DIV/0!</v>
      </c>
      <c r="F65" s="60" t="e">
        <f>AVERAGEIF($C$8:$C$55,"=1",(I8:I55))</f>
        <v>#DIV/0!</v>
      </c>
      <c r="G65" s="60" t="e">
        <f>AVERAGEIF($C$8:$C$55,"=1",(J8:J55))</f>
        <v>#DIV/0!</v>
      </c>
      <c r="H65" s="60" t="e">
        <f t="shared" ref="H65" si="1">AVERAGEIF($C$8:$C$55,"=1",(K8:K55))</f>
        <v>#DIV/0!</v>
      </c>
      <c r="I65" s="60" t="e">
        <f>AVERAGEIF($C$8:$C$55,"=1",(L8:L55))</f>
        <v>#DIV/0!</v>
      </c>
      <c r="J65" s="60" t="e">
        <f>AVERAGEIF($C$8:$C$55,"=1",(M8:M55))</f>
        <v>#DIV/0!</v>
      </c>
      <c r="K65" s="131" t="e" cm="1">
        <f t="array" ref="K65">STDEV(IF($C$8:$C$55=1,H8:H55))/E65</f>
        <v>#DIV/0!</v>
      </c>
      <c r="L65" s="131" t="e" cm="1">
        <f t="array" ref="L65">STDEV(IF($C$8:$C$55=1,I8:I55))/F65</f>
        <v>#DIV/0!</v>
      </c>
      <c r="M65" s="131" t="e" cm="1">
        <f t="array" ref="M65">STDEV(IF($C$8:$C$55=1,J8:J55))/G65</f>
        <v>#DIV/0!</v>
      </c>
      <c r="N65" s="131" t="e" cm="1">
        <f t="array" ref="N65">STDEV(IF($C$8:$C$55=1,K8:K55))/H65</f>
        <v>#DIV/0!</v>
      </c>
      <c r="O65" s="131" t="e" cm="1">
        <f t="array" ref="O65">STDEV(IF($C$8:$C$55=1,L8:L55))/I65</f>
        <v>#DIV/0!</v>
      </c>
      <c r="P65" s="113" t="e">
        <f>AVERAGEIF($C$8:$C$55,"=1",(S8:S55))</f>
        <v>#DIV/0!</v>
      </c>
      <c r="R65"/>
      <c r="S65"/>
    </row>
    <row r="66" spans="1:19" ht="16.2" thickBot="1" x14ac:dyDescent="0.35">
      <c r="A66" s="33" cm="1">
        <f t="array" ref="A66">_xlfn.UNIQUE(D8:D23)</f>
        <v>0</v>
      </c>
      <c r="B66" s="34">
        <f>COUNTIF($C$8:$C$55,1)</f>
        <v>0</v>
      </c>
      <c r="C66" s="35" t="e">
        <f>IF($C65&gt;Parameters!$C$10,"PASS","FAIL")</f>
        <v>#DIV/0!</v>
      </c>
      <c r="D66" s="76" t="e">
        <f>IF(AND(D65&gt;=Parameters!$G$14,D65&lt;=Parameters!$H$14),"PASS","FAIL")</f>
        <v>#DIV/0!</v>
      </c>
      <c r="E66" s="77" t="e">
        <f>IF(AND(E65&gt;=Parameters!$G$15,E65&lt;=Parameters!$H$15),"PASS","FAIL")</f>
        <v>#DIV/0!</v>
      </c>
      <c r="F66" s="77" t="e">
        <f>IF(AND(F65&gt;=Parameters!$G$16,F65&lt;=Parameters!$H$16),"PASS","FAIL")</f>
        <v>#DIV/0!</v>
      </c>
      <c r="G66" s="77" t="e">
        <f>IF(AND(G65&gt;=Parameters!$G$17,G65&lt;=Parameters!$H$17),"PASS","WARNING")</f>
        <v>#DIV/0!</v>
      </c>
      <c r="H66" s="77" t="e">
        <f>IF(AND(H65&gt;=Parameters!$G$18,H65&lt;=Parameters!$H$18),"PASS","FAIL")</f>
        <v>#DIV/0!</v>
      </c>
      <c r="I66" s="77" t="e">
        <f>IF(AND(I65&gt;=Parameters!$G$19,I65&lt;=Parameters!$H$19),"PASS","FAIL")</f>
        <v>#DIV/0!</v>
      </c>
      <c r="J66" s="34" t="e">
        <f>IF((J65&lt;Parameters!$E$14),"PASS","FAIL")</f>
        <v>#DIV/0!</v>
      </c>
      <c r="K66" s="34" t="e">
        <f>IF((K65&lt;Parameters!$E$15),"PASS","FAIL")</f>
        <v>#DIV/0!</v>
      </c>
      <c r="L66" s="34" t="e">
        <f>IF((L65&lt;Parameters!$E$16),"PASS","FAIL")</f>
        <v>#DIV/0!</v>
      </c>
      <c r="M66" s="34" t="e">
        <f>IF((M65&lt;Parameters!$E$17),"PASS","FAIL")</f>
        <v>#DIV/0!</v>
      </c>
      <c r="N66" s="34" t="e">
        <f>IF((N65&lt;Parameters!$E$18),"PASS","FAIL")</f>
        <v>#DIV/0!</v>
      </c>
      <c r="O66" s="34" t="e">
        <f>IF((O65&lt;Parameters!$E$19),"PASS","FAIL")</f>
        <v>#DIV/0!</v>
      </c>
      <c r="P66" s="114" t="e">
        <f>IF(AND(P65&gt;=Parameters!$C$36,P65&lt;=Parameters!$D$36),"PASS","FAIL")</f>
        <v>#DIV/0!</v>
      </c>
      <c r="R66"/>
      <c r="S66"/>
    </row>
    <row r="67" spans="1:19" ht="14.25" customHeight="1" thickBot="1" x14ac:dyDescent="0.35">
      <c r="A67" s="32"/>
      <c r="B67" s="32"/>
      <c r="C67" s="32"/>
      <c r="D67" s="36"/>
      <c r="E67" s="36"/>
      <c r="F67" s="36"/>
      <c r="G67" s="36"/>
      <c r="H67" s="36"/>
      <c r="I67" s="36"/>
      <c r="J67" s="37"/>
      <c r="K67" s="37"/>
      <c r="L67" s="37"/>
      <c r="M67" s="37"/>
      <c r="N67" s="37"/>
      <c r="O67" s="37"/>
      <c r="P67" s="89"/>
      <c r="Q67"/>
      <c r="R67"/>
      <c r="S67"/>
    </row>
    <row r="68" spans="1:19" ht="33.75" customHeight="1" thickBot="1" x14ac:dyDescent="0.35">
      <c r="A68" s="225" t="s">
        <v>161</v>
      </c>
      <c r="B68" s="226"/>
      <c r="C68" s="227"/>
      <c r="D68" s="253" t="s">
        <v>167</v>
      </c>
      <c r="E68" s="254"/>
      <c r="F68" s="254"/>
      <c r="G68" s="254"/>
      <c r="H68" s="254"/>
      <c r="I68" s="255"/>
      <c r="J68" s="204" t="s">
        <v>168</v>
      </c>
      <c r="K68" s="228"/>
      <c r="L68" s="228"/>
      <c r="M68" s="228"/>
      <c r="N68" s="228"/>
      <c r="O68" s="229"/>
      <c r="P68"/>
      <c r="Q68"/>
      <c r="R68"/>
      <c r="S68"/>
    </row>
    <row r="69" spans="1:19" ht="31.2" x14ac:dyDescent="0.3">
      <c r="A69" s="71" t="s">
        <v>165</v>
      </c>
      <c r="B69" s="72" t="s">
        <v>166</v>
      </c>
      <c r="C69" s="73"/>
      <c r="D69" s="67" t="str">
        <f>"Blue"&amp;"
(&gt;"&amp;Parameters!C23&amp;")"</f>
        <v>Blue
(&gt;7)</v>
      </c>
      <c r="E69" s="39" t="str">
        <f>"Teal"&amp;"
(&gt;"&amp;Parameters!C24&amp;")"</f>
        <v>Teal
(&gt;14,9)</v>
      </c>
      <c r="F69" s="40" t="str">
        <f>"Green"&amp;"
(&gt;"&amp;Parameters!C25&amp;")"</f>
        <v>Green
(&gt;12,1)</v>
      </c>
      <c r="G69" s="49" t="str">
        <f>"Yellow"&amp;"
(&gt;"&amp;Parameters!C26&amp;")"</f>
        <v>Yellow
(&gt;10,1)</v>
      </c>
      <c r="H69" s="41" t="str">
        <f>"Red"&amp;"
(&gt;"&amp;Parameters!C27&amp;")"</f>
        <v>Red
(&gt;9,1)</v>
      </c>
      <c r="I69" s="68" t="str">
        <f>"Infra-Red"&amp;"
(&gt;"&amp;Parameters!C28&amp;")"</f>
        <v>Infra-Red
(&gt;6,3)</v>
      </c>
      <c r="J69" s="67" t="str">
        <f>"Blue 
"&amp;"(&lt;"&amp;TEXT(Parameters!E23,"0%")&amp;")"</f>
        <v>Blue 
(&lt;16%)</v>
      </c>
      <c r="K69" s="39" t="str">
        <f>"Teal
"&amp;"(&lt;"&amp;TEXT(Parameters!E24,"0%")&amp;")"</f>
        <v>Teal
(&lt;12%)</v>
      </c>
      <c r="L69" s="40" t="str">
        <f>"Green
"&amp;"(&lt;"&amp;TEXT(Parameters!E25,"0%")&amp;")"</f>
        <v>Green
(&lt;14%)</v>
      </c>
      <c r="M69" s="49" t="str">
        <f>"Yellow 
"&amp;"(&lt;"&amp;TEXT(Parameters!E26,"0%")&amp;")"</f>
        <v>Yellow 
(&lt;10%)</v>
      </c>
      <c r="N69" s="41" t="str">
        <f>"Red
"&amp;"(&lt;"&amp;TEXT(Parameters!E27,"0%")&amp;")"</f>
        <v>Red
(&lt;11%)</v>
      </c>
      <c r="O69" s="42" t="str">
        <f>"Infra-Red 
"&amp;"(&lt;"&amp;TEXT(Parameters!E28,"0%")&amp;")"</f>
        <v>Infra-Red 
(&lt;13%)</v>
      </c>
      <c r="P69"/>
      <c r="Q69"/>
      <c r="R69"/>
      <c r="S69"/>
    </row>
    <row r="70" spans="1:19" x14ac:dyDescent="0.3">
      <c r="A70" s="65" cm="1">
        <f t="array" ref="A70">_xlfn.UNIQUE(D8:D23)</f>
        <v>0</v>
      </c>
      <c r="B70" s="161">
        <f>COUNTIF($C$8:$C$55,1)</f>
        <v>0</v>
      </c>
      <c r="C70" s="74"/>
      <c r="D70" s="70" t="e">
        <f>AVERAGEIF($C$8:$C$55,"=1",(M8:M55))</f>
        <v>#DIV/0!</v>
      </c>
      <c r="E70" s="61" t="e">
        <f t="shared" ref="E70:I70" si="2">AVERAGEIF($C$8:$C$55,"=1",(N8:N55))</f>
        <v>#DIV/0!</v>
      </c>
      <c r="F70" s="61" t="e">
        <f t="shared" si="2"/>
        <v>#DIV/0!</v>
      </c>
      <c r="G70" s="61" t="e">
        <f t="shared" si="2"/>
        <v>#DIV/0!</v>
      </c>
      <c r="H70" s="61" t="e">
        <f t="shared" si="2"/>
        <v>#DIV/0!</v>
      </c>
      <c r="I70" s="61" t="e">
        <f t="shared" si="2"/>
        <v>#DIV/0!</v>
      </c>
      <c r="J70" s="132" t="e" cm="1">
        <f t="array" ref="J70">STDEV(IF($C$8:$C$55=1,M8:M55))/D70</f>
        <v>#DIV/0!</v>
      </c>
      <c r="K70" s="131" t="e" cm="1">
        <f t="array" ref="K70">STDEV(IF($C$8:$C$55=1,N8:N55))/E70</f>
        <v>#DIV/0!</v>
      </c>
      <c r="L70" s="131" t="e" cm="1">
        <f t="array" ref="L70">STDEV(IF($C$8:$C$55=1,O8:O55))/F70</f>
        <v>#DIV/0!</v>
      </c>
      <c r="M70" s="131" t="e" cm="1">
        <f t="array" ref="M70">STDEV(IF($C$8:$C$55=1,P8:P55))/G70</f>
        <v>#DIV/0!</v>
      </c>
      <c r="N70" s="131" t="e" cm="1">
        <f t="array" ref="N70">STDEV(IF($C$8:$C$55=1,Q8:Q55))/H70</f>
        <v>#DIV/0!</v>
      </c>
      <c r="O70" s="133" t="e" cm="1">
        <f t="array" ref="O70">STDEV(IF($C$8:$C$55=1,R8:R55))/I70</f>
        <v>#DIV/0!</v>
      </c>
      <c r="P70"/>
      <c r="Q70"/>
      <c r="R70"/>
      <c r="S70"/>
    </row>
    <row r="71" spans="1:19" ht="16.2" thickBot="1" x14ac:dyDescent="0.35">
      <c r="A71" s="33" cm="1">
        <f t="array" ref="A71">_xlfn.UNIQUE(D8:D23)</f>
        <v>0</v>
      </c>
      <c r="B71" s="34">
        <f>COUNTIF($C$8:$C$55,1)</f>
        <v>0</v>
      </c>
      <c r="C71" s="75"/>
      <c r="D71" s="76" t="e">
        <f>IF(Parameters!$C$23&lt;D70,"PASS","FAIL")</f>
        <v>#DIV/0!</v>
      </c>
      <c r="E71" s="77" t="e">
        <f>IF(Parameters!$C$24&lt;E70,"PASS","FAIL")</f>
        <v>#DIV/0!</v>
      </c>
      <c r="F71" s="77" t="e">
        <f>IF(Parameters!$C$25&lt;F70,"PASS","FAIL")</f>
        <v>#DIV/0!</v>
      </c>
      <c r="G71" s="77" t="e">
        <f>IF(Parameters!$C$26&lt;G70,"PASS","FAIL")</f>
        <v>#DIV/0!</v>
      </c>
      <c r="H71" s="77" t="e">
        <f>IF(Parameters!$C$27&lt;H70,"PASS","FAIL")</f>
        <v>#DIV/0!</v>
      </c>
      <c r="I71" s="77" t="e">
        <f>IF(Parameters!$C$28&lt;I70,"PASS","FAIL")</f>
        <v>#DIV/0!</v>
      </c>
      <c r="J71" s="33" t="e">
        <f>IF((J70&lt;Parameters!$E$23),"PASS","FAIL")</f>
        <v>#DIV/0!</v>
      </c>
      <c r="K71" s="34" t="e">
        <f>IF((K70&lt;Parameters!$E$24),"PASS","FAIL")</f>
        <v>#DIV/0!</v>
      </c>
      <c r="L71" s="34" t="e">
        <f>IF((L70&lt;Parameters!$E$25),"PASS","FAIL")</f>
        <v>#DIV/0!</v>
      </c>
      <c r="M71" s="34" t="e">
        <f>IF((M70&lt;Parameters!$E$26),"PASS","FAIL")</f>
        <v>#DIV/0!</v>
      </c>
      <c r="N71" s="34" t="e">
        <f>IF((N70&lt;Parameters!$E$27),"PASS","FAIL")</f>
        <v>#DIV/0!</v>
      </c>
      <c r="O71" s="35" t="e">
        <f>IF((O70&lt;Parameters!$E$28),"PASS","FAIL")</f>
        <v>#DIV/0!</v>
      </c>
      <c r="P71"/>
      <c r="Q71"/>
      <c r="R71"/>
      <c r="S71"/>
    </row>
    <row r="72" spans="1:19" x14ac:dyDescent="0.3">
      <c r="A72" s="32"/>
      <c r="B72" s="32"/>
      <c r="C72" s="80"/>
      <c r="D72" s="80"/>
      <c r="E72" s="80"/>
      <c r="F72" s="80"/>
      <c r="G72" s="80"/>
      <c r="H72" s="80"/>
      <c r="I72" s="80"/>
      <c r="J72" s="32"/>
      <c r="K72" s="32"/>
      <c r="L72" s="32"/>
      <c r="M72" s="32"/>
      <c r="N72" s="32"/>
      <c r="O72" s="32"/>
      <c r="P72"/>
      <c r="Q72"/>
      <c r="R72"/>
      <c r="S72"/>
    </row>
    <row r="73" spans="1:19" x14ac:dyDescent="0.3">
      <c r="A73" s="32"/>
      <c r="B73" s="32"/>
      <c r="C73" s="80"/>
      <c r="D73" s="222" t="e">
        <f>IF(OR(AND($F$70&gt;Parameters!$C$25,$F$70&lt;=Parameters!$D$25),AND($I$70&gt;Parameters!$C$28,$I$70&lt;=Parameters!$D$28)),"Check for the presence of Droplet Crystal observations"," ")</f>
        <v>#DIV/0!</v>
      </c>
      <c r="E73" s="223"/>
      <c r="F73" s="223"/>
      <c r="G73" s="223"/>
      <c r="H73" s="223"/>
      <c r="I73" s="224"/>
      <c r="J73" s="32"/>
      <c r="K73" s="32"/>
      <c r="L73" s="32"/>
      <c r="M73" s="32"/>
      <c r="N73" s="32"/>
      <c r="O73" s="32"/>
      <c r="P73"/>
      <c r="Q73"/>
      <c r="R73"/>
      <c r="S73"/>
    </row>
    <row r="74" spans="1:19" ht="16.2" thickBot="1" x14ac:dyDescent="0.35"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/>
      <c r="Q74"/>
      <c r="R74"/>
      <c r="S74"/>
    </row>
    <row r="75" spans="1:19" ht="19.5" customHeight="1" thickBot="1" x14ac:dyDescent="0.35">
      <c r="A75" s="209" t="s">
        <v>239</v>
      </c>
      <c r="B75" s="210"/>
      <c r="C75" s="210"/>
      <c r="D75" s="210"/>
      <c r="E75" s="210"/>
      <c r="F75" s="211"/>
      <c r="G75" s="4"/>
      <c r="H75" s="212" t="s">
        <v>169</v>
      </c>
      <c r="I75" s="213"/>
      <c r="J75" s="214"/>
      <c r="L75" s="186" t="s">
        <v>240</v>
      </c>
      <c r="M75" s="187"/>
      <c r="N75" s="187"/>
      <c r="O75" s="187"/>
      <c r="P75" s="188"/>
      <c r="Q75"/>
      <c r="R75"/>
      <c r="S75"/>
    </row>
    <row r="76" spans="1:19" x14ac:dyDescent="0.3">
      <c r="A76" s="215"/>
      <c r="B76" s="216"/>
      <c r="C76" s="216"/>
      <c r="D76" s="216"/>
      <c r="E76" s="216"/>
      <c r="F76" s="217"/>
      <c r="G76" s="4"/>
      <c r="H76" s="218" t="s">
        <v>170</v>
      </c>
      <c r="I76" s="219"/>
      <c r="J76" s="138"/>
      <c r="L76" s="189"/>
      <c r="M76" s="190"/>
      <c r="N76" s="190"/>
      <c r="O76" s="190"/>
      <c r="P76" s="191"/>
      <c r="Q76"/>
      <c r="R76"/>
      <c r="S76"/>
    </row>
    <row r="77" spans="1:19" x14ac:dyDescent="0.3">
      <c r="A77" s="215"/>
      <c r="B77" s="216"/>
      <c r="C77" s="216"/>
      <c r="D77" s="216"/>
      <c r="E77" s="216"/>
      <c r="F77" s="217"/>
      <c r="G77" s="4"/>
      <c r="H77" s="230" t="str">
        <f>IF(J76=Parameters!B6,"Template matches lot number","Template DOES NOT match lot number, please use the right template")</f>
        <v>Template DOES NOT match lot number, please use the right template</v>
      </c>
      <c r="I77" s="231"/>
      <c r="J77" s="232"/>
      <c r="L77" s="189"/>
      <c r="M77" s="190"/>
      <c r="N77" s="190"/>
      <c r="O77" s="190"/>
      <c r="P77" s="191"/>
      <c r="Q77"/>
      <c r="R77"/>
      <c r="S77"/>
    </row>
    <row r="78" spans="1:19" x14ac:dyDescent="0.3">
      <c r="A78" s="195" t="s">
        <v>185</v>
      </c>
      <c r="B78" s="196"/>
      <c r="C78" s="196"/>
      <c r="D78" s="196"/>
      <c r="E78" s="196"/>
      <c r="F78" s="197"/>
      <c r="G78" s="4"/>
      <c r="H78" s="230"/>
      <c r="I78" s="231"/>
      <c r="J78" s="232"/>
      <c r="L78" s="189"/>
      <c r="M78" s="190"/>
      <c r="N78" s="190"/>
      <c r="O78" s="190"/>
      <c r="P78" s="191"/>
      <c r="Q78"/>
      <c r="R78"/>
      <c r="S78"/>
    </row>
    <row r="79" spans="1:19" x14ac:dyDescent="0.3">
      <c r="A79" s="198"/>
      <c r="B79" s="199"/>
      <c r="C79" s="199"/>
      <c r="D79" s="199"/>
      <c r="E79" s="199"/>
      <c r="F79" s="200"/>
      <c r="G79" s="4"/>
      <c r="H79" s="220" t="s">
        <v>172</v>
      </c>
      <c r="I79" s="221"/>
      <c r="J79" s="139"/>
      <c r="L79" s="189"/>
      <c r="M79" s="190"/>
      <c r="N79" s="190"/>
      <c r="O79" s="190"/>
      <c r="P79" s="191"/>
      <c r="Q79"/>
      <c r="R79"/>
      <c r="S79"/>
    </row>
    <row r="80" spans="1:19" ht="16.2" thickBot="1" x14ac:dyDescent="0.35">
      <c r="A80" s="198"/>
      <c r="B80" s="199"/>
      <c r="C80" s="199"/>
      <c r="D80" s="199"/>
      <c r="E80" s="199"/>
      <c r="F80" s="200"/>
      <c r="G80" s="4"/>
      <c r="H80" s="134" t="s">
        <v>173</v>
      </c>
      <c r="I80" s="135"/>
      <c r="J80" s="78"/>
      <c r="L80" s="192"/>
      <c r="M80" s="193"/>
      <c r="N80" s="193"/>
      <c r="O80" s="193"/>
      <c r="P80" s="194"/>
      <c r="Q80"/>
      <c r="R80"/>
      <c r="S80"/>
    </row>
    <row r="81" spans="1:19" ht="16.2" thickBot="1" x14ac:dyDescent="0.35">
      <c r="A81" s="201"/>
      <c r="B81" s="202"/>
      <c r="C81" s="202"/>
      <c r="D81" s="202"/>
      <c r="E81" s="202"/>
      <c r="F81" s="203"/>
      <c r="G81" s="4"/>
      <c r="H81" s="117" t="s">
        <v>234</v>
      </c>
      <c r="I81" s="118"/>
      <c r="J81" s="78"/>
      <c r="M81"/>
      <c r="N81"/>
      <c r="O81"/>
      <c r="P81"/>
      <c r="Q81"/>
      <c r="R81"/>
      <c r="S81"/>
    </row>
    <row r="82" spans="1:19" ht="16.2" thickBot="1" x14ac:dyDescent="0.35">
      <c r="E82" s="7"/>
      <c r="F82" s="7"/>
      <c r="G82" s="7"/>
      <c r="H82" s="30" t="s">
        <v>174</v>
      </c>
      <c r="I82" s="31"/>
      <c r="J82" s="79"/>
      <c r="K82" s="7"/>
      <c r="L82" s="7"/>
      <c r="M82" s="7"/>
      <c r="N82" s="7"/>
      <c r="O82" s="7"/>
      <c r="P82" s="7"/>
      <c r="Q82"/>
      <c r="R82"/>
      <c r="S82"/>
    </row>
    <row r="83" spans="1:19" x14ac:dyDescent="0.3">
      <c r="E83" s="7"/>
      <c r="F83" s="7"/>
      <c r="G83" s="7"/>
      <c r="K83" s="28"/>
      <c r="L83" s="28"/>
      <c r="M83" s="28"/>
      <c r="N83" s="28"/>
      <c r="O83" s="28"/>
      <c r="P83" s="28"/>
      <c r="Q83"/>
      <c r="R83"/>
      <c r="S83"/>
    </row>
    <row r="84" spans="1:19" x14ac:dyDescent="0.3">
      <c r="E84" s="7"/>
      <c r="F84" s="7"/>
      <c r="G84" s="7"/>
      <c r="K84" s="7"/>
      <c r="L84" s="7"/>
      <c r="M84" s="7"/>
      <c r="N84" s="7"/>
      <c r="O84" s="7"/>
      <c r="P84" s="7"/>
      <c r="Q84"/>
      <c r="R84"/>
      <c r="S84"/>
    </row>
    <row r="85" spans="1:19" x14ac:dyDescent="0.3"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/>
      <c r="R85"/>
      <c r="S85"/>
    </row>
    <row r="86" spans="1:19" x14ac:dyDescent="0.3">
      <c r="E86" s="7"/>
      <c r="F86" s="7"/>
      <c r="G86" s="7"/>
      <c r="H86" s="7"/>
      <c r="I86" s="7"/>
      <c r="J86" s="7"/>
      <c r="M86"/>
      <c r="N86"/>
      <c r="O86"/>
      <c r="P86" s="28"/>
      <c r="Q86"/>
      <c r="R86"/>
      <c r="S86"/>
    </row>
    <row r="87" spans="1:19" x14ac:dyDescent="0.3">
      <c r="E87" s="7"/>
      <c r="F87" s="7"/>
      <c r="G87" s="7"/>
      <c r="H87" s="7"/>
      <c r="I87" s="7"/>
      <c r="J87" s="7"/>
      <c r="M87"/>
      <c r="N87"/>
      <c r="O87"/>
      <c r="P87" s="7"/>
      <c r="Q87"/>
      <c r="R87"/>
      <c r="S87"/>
    </row>
    <row r="88" spans="1:19" x14ac:dyDescent="0.3">
      <c r="E88" s="7"/>
      <c r="F88" s="7"/>
      <c r="G88" s="7"/>
      <c r="H88" s="7"/>
      <c r="I88" s="7"/>
      <c r="J88" s="7"/>
      <c r="M88"/>
      <c r="N88"/>
      <c r="O88"/>
      <c r="P88" s="7"/>
      <c r="Q88"/>
      <c r="R88"/>
      <c r="S88"/>
    </row>
    <row r="89" spans="1:19" x14ac:dyDescent="0.3">
      <c r="E89" s="7"/>
      <c r="F89" s="7"/>
      <c r="G89" s="7"/>
      <c r="H89" s="7"/>
      <c r="I89" s="7"/>
      <c r="J89" s="7"/>
      <c r="M89"/>
      <c r="N89"/>
      <c r="O89"/>
      <c r="P89" s="28"/>
      <c r="Q89"/>
      <c r="R89"/>
      <c r="S89"/>
    </row>
    <row r="90" spans="1:19" x14ac:dyDescent="0.3">
      <c r="E90" s="7"/>
      <c r="F90" s="7"/>
      <c r="G90" s="7"/>
      <c r="H90" s="7"/>
      <c r="I90" s="7"/>
      <c r="J90" s="7"/>
      <c r="M90"/>
      <c r="N90"/>
      <c r="O90"/>
      <c r="P90" s="7"/>
      <c r="Q90"/>
      <c r="R90"/>
      <c r="S90"/>
    </row>
    <row r="91" spans="1:19" x14ac:dyDescent="0.3">
      <c r="E91" s="7"/>
      <c r="F91" s="7"/>
      <c r="G91" s="7"/>
      <c r="H91" s="7"/>
      <c r="I91" s="7"/>
      <c r="J91" s="7"/>
      <c r="M91"/>
      <c r="N91"/>
      <c r="O91"/>
      <c r="P91" s="7"/>
      <c r="Q91"/>
      <c r="R91"/>
      <c r="S91"/>
    </row>
    <row r="92" spans="1:19" x14ac:dyDescent="0.3">
      <c r="E92" s="7"/>
      <c r="F92" s="7"/>
      <c r="G92" s="7"/>
      <c r="H92" s="7"/>
      <c r="I92" s="7"/>
      <c r="J92" s="7"/>
      <c r="M92"/>
      <c r="N92"/>
      <c r="O92"/>
      <c r="P92" s="28"/>
      <c r="Q92"/>
      <c r="R92"/>
      <c r="S92"/>
    </row>
    <row r="93" spans="1:19" x14ac:dyDescent="0.3"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/>
      <c r="R93"/>
      <c r="S93"/>
    </row>
    <row r="94" spans="1:19" x14ac:dyDescent="0.3"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/>
      <c r="R94"/>
      <c r="S94"/>
    </row>
    <row r="95" spans="1:19" x14ac:dyDescent="0.3">
      <c r="E95" s="7"/>
      <c r="F95" s="7"/>
      <c r="G95" s="7"/>
      <c r="H95" s="7"/>
      <c r="I95" s="7"/>
      <c r="J95" s="7"/>
      <c r="K95" s="28"/>
      <c r="L95" s="28"/>
      <c r="M95" s="28"/>
      <c r="N95" s="28"/>
      <c r="O95" s="28"/>
      <c r="P95" s="28"/>
      <c r="Q95"/>
      <c r="R95"/>
      <c r="S95"/>
    </row>
    <row r="96" spans="1:19" x14ac:dyDescent="0.3"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/>
      <c r="R96"/>
      <c r="S96"/>
    </row>
    <row r="97" spans="5:19" x14ac:dyDescent="0.3"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/>
      <c r="R97"/>
      <c r="S97"/>
    </row>
    <row r="98" spans="5:19" x14ac:dyDescent="0.3">
      <c r="E98" s="7"/>
      <c r="F98" s="7"/>
      <c r="G98" s="7"/>
      <c r="H98" s="7"/>
      <c r="I98" s="7"/>
      <c r="J98" s="7"/>
      <c r="K98" s="28"/>
      <c r="L98" s="28"/>
      <c r="M98" s="28"/>
      <c r="N98" s="28"/>
      <c r="O98" s="28"/>
      <c r="P98" s="28"/>
      <c r="Q98"/>
      <c r="R98"/>
      <c r="S98"/>
    </row>
    <row r="99" spans="5:19" x14ac:dyDescent="0.3"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/>
      <c r="R99"/>
      <c r="S99"/>
    </row>
    <row r="100" spans="5:19" x14ac:dyDescent="0.3"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/>
      <c r="R100"/>
      <c r="S100"/>
    </row>
    <row r="101" spans="5:19" x14ac:dyDescent="0.3">
      <c r="E101" s="7"/>
      <c r="F101" s="7"/>
      <c r="G101" s="7"/>
      <c r="H101" s="7"/>
      <c r="I101" s="7"/>
      <c r="J101" s="7"/>
      <c r="K101" s="28"/>
      <c r="L101" s="28"/>
      <c r="M101" s="28"/>
      <c r="N101" s="28"/>
      <c r="O101" s="28"/>
      <c r="P101" s="28"/>
      <c r="Q101"/>
      <c r="R101"/>
      <c r="S101"/>
    </row>
    <row r="102" spans="5:19" x14ac:dyDescent="0.3"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/>
      <c r="R102"/>
      <c r="S102"/>
    </row>
    <row r="103" spans="5:19" x14ac:dyDescent="0.3"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/>
      <c r="R103"/>
      <c r="S103"/>
    </row>
    <row r="104" spans="5:19" x14ac:dyDescent="0.3">
      <c r="E104" s="7"/>
      <c r="F104" s="7"/>
      <c r="G104" s="7"/>
      <c r="H104" s="7"/>
      <c r="I104" s="7"/>
      <c r="J104" s="7"/>
      <c r="K104" s="28"/>
      <c r="L104" s="28"/>
      <c r="M104" s="28"/>
      <c r="N104" s="28"/>
      <c r="O104" s="28"/>
      <c r="P104" s="28"/>
      <c r="Q104"/>
      <c r="R104"/>
      <c r="S104"/>
    </row>
    <row r="105" spans="5:19" x14ac:dyDescent="0.3"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/>
      <c r="R105"/>
      <c r="S105"/>
    </row>
    <row r="106" spans="5:19" x14ac:dyDescent="0.3"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/>
      <c r="R106"/>
      <c r="S106"/>
    </row>
    <row r="107" spans="5:19" x14ac:dyDescent="0.3">
      <c r="E107" s="7"/>
      <c r="F107" s="7"/>
      <c r="G107" s="7"/>
      <c r="H107" s="7"/>
      <c r="I107" s="7"/>
      <c r="J107" s="7"/>
      <c r="K107" s="28"/>
      <c r="L107" s="28"/>
      <c r="M107" s="28"/>
      <c r="N107" s="28"/>
      <c r="O107" s="28"/>
      <c r="P107" s="28"/>
      <c r="Q107"/>
      <c r="R107"/>
      <c r="S107"/>
    </row>
    <row r="108" spans="5:19" x14ac:dyDescent="0.3"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/>
      <c r="R108"/>
      <c r="S108"/>
    </row>
    <row r="109" spans="5:19" x14ac:dyDescent="0.3"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/>
      <c r="R109"/>
      <c r="S109"/>
    </row>
    <row r="110" spans="5:19" x14ac:dyDescent="0.3">
      <c r="E110" s="7"/>
      <c r="F110" s="7"/>
      <c r="G110" s="7"/>
      <c r="H110" s="7"/>
      <c r="I110" s="7"/>
      <c r="J110" s="7"/>
      <c r="K110" s="28"/>
      <c r="L110" s="28"/>
      <c r="M110" s="28"/>
      <c r="N110" s="28"/>
      <c r="O110" s="28"/>
      <c r="P110" s="28"/>
      <c r="Q110"/>
      <c r="R110"/>
      <c r="S110"/>
    </row>
    <row r="111" spans="5:19" x14ac:dyDescent="0.3"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/>
      <c r="R111"/>
      <c r="S111"/>
    </row>
    <row r="112" spans="5:19" x14ac:dyDescent="0.3"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/>
      <c r="R112"/>
      <c r="S112"/>
    </row>
    <row r="113" spans="5:19" x14ac:dyDescent="0.3">
      <c r="E113" s="7"/>
      <c r="F113" s="7"/>
      <c r="G113" s="7"/>
      <c r="H113" s="7"/>
      <c r="I113" s="7"/>
      <c r="J113" s="7"/>
      <c r="K113" s="28"/>
      <c r="L113" s="28"/>
      <c r="M113" s="28"/>
      <c r="N113" s="28"/>
      <c r="O113" s="28"/>
      <c r="P113" s="28"/>
      <c r="Q113"/>
      <c r="R113"/>
      <c r="S113"/>
    </row>
    <row r="114" spans="5:19" x14ac:dyDescent="0.3"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/>
      <c r="R114"/>
      <c r="S114"/>
    </row>
    <row r="115" spans="5:19" x14ac:dyDescent="0.3"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/>
      <c r="R115"/>
      <c r="S115"/>
    </row>
    <row r="116" spans="5:19" x14ac:dyDescent="0.3">
      <c r="E116" s="7"/>
      <c r="F116" s="7"/>
      <c r="G116" s="7"/>
      <c r="H116" s="7"/>
      <c r="I116" s="7"/>
      <c r="J116" s="7"/>
      <c r="K116" s="28"/>
      <c r="L116" s="28"/>
      <c r="M116" s="28"/>
      <c r="N116" s="28"/>
      <c r="O116" s="28"/>
      <c r="P116" s="28"/>
      <c r="Q116"/>
      <c r="R116"/>
      <c r="S116"/>
    </row>
    <row r="117" spans="5:19" x14ac:dyDescent="0.3"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/>
      <c r="R117"/>
      <c r="S117"/>
    </row>
    <row r="118" spans="5:19" x14ac:dyDescent="0.3"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/>
      <c r="R118"/>
      <c r="S118"/>
    </row>
    <row r="119" spans="5:19" x14ac:dyDescent="0.3">
      <c r="E119" s="7"/>
      <c r="F119" s="7"/>
      <c r="G119" s="7"/>
      <c r="H119" s="7"/>
      <c r="I119" s="7"/>
      <c r="J119" s="7"/>
      <c r="K119" s="28"/>
      <c r="L119" s="28"/>
      <c r="M119" s="28"/>
      <c r="N119" s="28"/>
      <c r="O119" s="28"/>
      <c r="P119" s="28"/>
      <c r="Q119"/>
      <c r="R119"/>
      <c r="S119"/>
    </row>
    <row r="120" spans="5:19" x14ac:dyDescent="0.3"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/>
      <c r="R120"/>
      <c r="S120"/>
    </row>
    <row r="121" spans="5:19" x14ac:dyDescent="0.3"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/>
      <c r="R121"/>
      <c r="S121"/>
    </row>
    <row r="122" spans="5:19" x14ac:dyDescent="0.3">
      <c r="E122" s="7"/>
      <c r="F122" s="7"/>
      <c r="G122" s="7"/>
      <c r="H122" s="7"/>
      <c r="I122" s="7"/>
      <c r="J122" s="7"/>
      <c r="K122" s="28"/>
      <c r="L122" s="28"/>
      <c r="M122" s="28"/>
      <c r="N122" s="28"/>
      <c r="O122" s="28"/>
      <c r="P122" s="28"/>
      <c r="Q122"/>
      <c r="R122"/>
      <c r="S122"/>
    </row>
    <row r="123" spans="5:19" x14ac:dyDescent="0.3"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/>
      <c r="R123"/>
      <c r="S123"/>
    </row>
    <row r="124" spans="5:19" x14ac:dyDescent="0.3"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/>
      <c r="R124"/>
      <c r="S124"/>
    </row>
    <row r="125" spans="5:19" x14ac:dyDescent="0.3">
      <c r="E125" s="7"/>
      <c r="F125" s="7"/>
      <c r="G125" s="7"/>
      <c r="H125" s="7"/>
      <c r="I125" s="7"/>
      <c r="J125" s="7"/>
      <c r="K125" s="28"/>
      <c r="L125" s="28"/>
      <c r="M125" s="28"/>
      <c r="N125" s="28"/>
      <c r="O125" s="28"/>
      <c r="P125" s="28"/>
      <c r="Q125"/>
      <c r="R125"/>
      <c r="S125"/>
    </row>
    <row r="126" spans="5:19" x14ac:dyDescent="0.3"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/>
      <c r="R126"/>
      <c r="S126"/>
    </row>
    <row r="127" spans="5:19" x14ac:dyDescent="0.3"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/>
      <c r="R127"/>
      <c r="S127"/>
    </row>
    <row r="128" spans="5:19" x14ac:dyDescent="0.3">
      <c r="E128" s="7"/>
      <c r="F128" s="7"/>
      <c r="G128" s="7"/>
      <c r="H128" s="7"/>
      <c r="I128" s="7"/>
      <c r="J128" s="7"/>
      <c r="K128" s="28"/>
      <c r="L128" s="28"/>
      <c r="M128" s="28"/>
      <c r="N128" s="28"/>
      <c r="O128" s="28"/>
      <c r="P128" s="28"/>
      <c r="Q128"/>
      <c r="R128"/>
      <c r="S128"/>
    </row>
    <row r="129" spans="5:19" x14ac:dyDescent="0.3"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/>
      <c r="R129"/>
      <c r="S129"/>
    </row>
    <row r="130" spans="5:19" x14ac:dyDescent="0.3"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/>
      <c r="R130"/>
      <c r="S130"/>
    </row>
    <row r="131" spans="5:19" x14ac:dyDescent="0.3">
      <c r="E131" s="7"/>
      <c r="F131" s="7"/>
      <c r="G131" s="7"/>
      <c r="H131" s="7"/>
      <c r="I131" s="7"/>
      <c r="J131" s="7"/>
      <c r="K131" s="28"/>
      <c r="L131" s="28"/>
      <c r="M131" s="28"/>
      <c r="N131" s="28"/>
      <c r="O131" s="28"/>
      <c r="P131" s="28"/>
      <c r="Q131"/>
      <c r="R131"/>
      <c r="S131"/>
    </row>
    <row r="132" spans="5:19" x14ac:dyDescent="0.3"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/>
      <c r="R132"/>
      <c r="S132"/>
    </row>
    <row r="133" spans="5:19" x14ac:dyDescent="0.3"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/>
      <c r="R133"/>
      <c r="S133"/>
    </row>
    <row r="134" spans="5:19" x14ac:dyDescent="0.3">
      <c r="E134" s="7"/>
      <c r="F134" s="7"/>
      <c r="G134" s="7"/>
      <c r="H134" s="7"/>
      <c r="I134" s="7"/>
      <c r="J134" s="7"/>
      <c r="K134" s="28"/>
      <c r="L134" s="28"/>
      <c r="M134" s="28"/>
      <c r="N134" s="28"/>
      <c r="O134" s="28"/>
      <c r="P134" s="28"/>
      <c r="Q134"/>
      <c r="R134"/>
      <c r="S134"/>
    </row>
    <row r="135" spans="5:19" x14ac:dyDescent="0.3"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/>
      <c r="R135"/>
      <c r="S135"/>
    </row>
    <row r="136" spans="5:19" x14ac:dyDescent="0.3"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/>
      <c r="R136"/>
      <c r="S136"/>
    </row>
    <row r="137" spans="5:19" x14ac:dyDescent="0.3">
      <c r="E137" s="7"/>
      <c r="F137" s="7"/>
      <c r="G137" s="7"/>
      <c r="H137" s="7"/>
      <c r="I137" s="7"/>
      <c r="J137" s="7"/>
      <c r="K137" s="28"/>
      <c r="L137" s="28"/>
      <c r="M137" s="28"/>
      <c r="N137" s="28"/>
      <c r="O137" s="28"/>
      <c r="P137" s="28"/>
      <c r="Q137"/>
      <c r="R137"/>
      <c r="S137"/>
    </row>
    <row r="138" spans="5:19" x14ac:dyDescent="0.3"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/>
      <c r="R138"/>
      <c r="S138"/>
    </row>
    <row r="139" spans="5:19" x14ac:dyDescent="0.3"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/>
      <c r="R139"/>
      <c r="S139"/>
    </row>
    <row r="140" spans="5:19" x14ac:dyDescent="0.3">
      <c r="E140" s="7"/>
      <c r="F140" s="7"/>
      <c r="G140" s="7"/>
      <c r="H140" s="7"/>
      <c r="I140" s="7"/>
      <c r="J140" s="7"/>
      <c r="K140" s="28"/>
      <c r="L140" s="28"/>
      <c r="M140" s="28"/>
      <c r="N140" s="28"/>
      <c r="O140" s="28"/>
      <c r="P140" s="28"/>
      <c r="Q140"/>
      <c r="R140"/>
      <c r="S140"/>
    </row>
    <row r="141" spans="5:19" x14ac:dyDescent="0.3"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/>
      <c r="R141"/>
      <c r="S141"/>
    </row>
    <row r="142" spans="5:19" x14ac:dyDescent="0.3"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/>
      <c r="R142"/>
      <c r="S142"/>
    </row>
    <row r="143" spans="5:19" x14ac:dyDescent="0.3">
      <c r="E143" s="7"/>
      <c r="F143" s="7"/>
      <c r="G143" s="7"/>
      <c r="H143" s="7"/>
      <c r="I143" s="7"/>
      <c r="J143" s="7"/>
      <c r="K143" s="28"/>
      <c r="L143" s="28"/>
      <c r="M143" s="28"/>
      <c r="N143" s="28"/>
      <c r="O143" s="28"/>
      <c r="P143" s="28"/>
      <c r="Q143"/>
      <c r="R143"/>
      <c r="S143"/>
    </row>
    <row r="144" spans="5:19" x14ac:dyDescent="0.3"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/>
      <c r="R144"/>
      <c r="S144"/>
    </row>
    <row r="145" spans="5:19" x14ac:dyDescent="0.3"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/>
      <c r="R145"/>
      <c r="S145"/>
    </row>
    <row r="146" spans="5:19" x14ac:dyDescent="0.3">
      <c r="E146" s="7"/>
      <c r="F146" s="7"/>
      <c r="G146" s="7"/>
      <c r="H146" s="7"/>
      <c r="I146" s="7"/>
      <c r="J146" s="7"/>
      <c r="K146" s="28"/>
      <c r="L146" s="28"/>
      <c r="M146" s="28"/>
      <c r="N146" s="28"/>
      <c r="O146" s="28"/>
      <c r="P146" s="28"/>
      <c r="Q146"/>
      <c r="R146"/>
      <c r="S146"/>
    </row>
    <row r="147" spans="5:19" x14ac:dyDescent="0.3"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/>
      <c r="R147"/>
      <c r="S147"/>
    </row>
    <row r="148" spans="5:19" x14ac:dyDescent="0.3"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/>
      <c r="R148"/>
      <c r="S148"/>
    </row>
    <row r="149" spans="5:19" x14ac:dyDescent="0.3">
      <c r="E149" s="7"/>
      <c r="F149" s="7"/>
      <c r="G149" s="7"/>
      <c r="H149" s="7"/>
      <c r="I149" s="7"/>
      <c r="J149" s="7"/>
      <c r="K149" s="28"/>
      <c r="L149" s="28"/>
      <c r="M149" s="28"/>
      <c r="N149" s="28"/>
      <c r="O149" s="28"/>
      <c r="P149" s="28"/>
      <c r="Q149"/>
      <c r="R149"/>
      <c r="S149"/>
    </row>
    <row r="150" spans="5:19" x14ac:dyDescent="0.3"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/>
      <c r="R150"/>
      <c r="S150"/>
    </row>
    <row r="151" spans="5:19" x14ac:dyDescent="0.3"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/>
      <c r="R151"/>
      <c r="S151"/>
    </row>
    <row r="152" spans="5:19" x14ac:dyDescent="0.3">
      <c r="E152" s="7"/>
      <c r="F152" s="7"/>
      <c r="G152" s="7"/>
      <c r="H152" s="7"/>
      <c r="I152" s="7"/>
      <c r="J152" s="7"/>
      <c r="K152" s="28"/>
      <c r="L152" s="28"/>
      <c r="M152" s="28"/>
      <c r="N152" s="28"/>
      <c r="O152" s="28"/>
      <c r="P152" s="28"/>
      <c r="Q152"/>
      <c r="R152"/>
      <c r="S152"/>
    </row>
    <row r="153" spans="5:19" x14ac:dyDescent="0.3"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/>
      <c r="R153"/>
      <c r="S153"/>
    </row>
    <row r="154" spans="5:19" x14ac:dyDescent="0.3"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/>
      <c r="R154"/>
      <c r="S154"/>
    </row>
    <row r="155" spans="5:19" x14ac:dyDescent="0.3">
      <c r="E155" s="7"/>
      <c r="F155" s="7"/>
      <c r="G155" s="7"/>
      <c r="H155" s="7"/>
      <c r="I155" s="7"/>
      <c r="J155" s="7"/>
      <c r="K155" s="28"/>
      <c r="L155" s="28"/>
      <c r="M155" s="28"/>
      <c r="N155" s="28"/>
      <c r="O155" s="28"/>
      <c r="P155" s="28"/>
      <c r="Q155"/>
      <c r="R155"/>
      <c r="S155"/>
    </row>
    <row r="156" spans="5:19" x14ac:dyDescent="0.3"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/>
      <c r="R156"/>
      <c r="S156"/>
    </row>
    <row r="157" spans="5:19" x14ac:dyDescent="0.3"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/>
      <c r="R157"/>
      <c r="S157"/>
    </row>
    <row r="158" spans="5:19" x14ac:dyDescent="0.3">
      <c r="E158" s="7"/>
      <c r="F158" s="7"/>
      <c r="G158" s="7"/>
      <c r="H158" s="7"/>
      <c r="I158" s="7"/>
      <c r="J158" s="7"/>
      <c r="K158" s="28"/>
      <c r="L158" s="28"/>
      <c r="M158" s="28"/>
      <c r="N158" s="28"/>
      <c r="O158" s="28"/>
      <c r="P158" s="28"/>
      <c r="Q158"/>
      <c r="R158"/>
      <c r="S158"/>
    </row>
    <row r="159" spans="5:19" x14ac:dyDescent="0.3"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/>
      <c r="R159"/>
      <c r="S159"/>
    </row>
    <row r="160" spans="5:19" x14ac:dyDescent="0.3"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/>
      <c r="R160"/>
      <c r="S160"/>
    </row>
    <row r="161" spans="5:19" x14ac:dyDescent="0.3">
      <c r="E161" s="7"/>
      <c r="F161" s="7"/>
      <c r="G161" s="7"/>
      <c r="H161" s="7"/>
      <c r="I161" s="7"/>
      <c r="J161" s="7"/>
      <c r="K161" s="28"/>
      <c r="L161" s="28"/>
      <c r="M161" s="28"/>
      <c r="N161" s="28"/>
      <c r="O161" s="28"/>
      <c r="P161" s="28"/>
      <c r="Q161"/>
      <c r="R161"/>
      <c r="S161"/>
    </row>
    <row r="162" spans="5:19" x14ac:dyDescent="0.3"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/>
      <c r="R162"/>
      <c r="S162"/>
    </row>
    <row r="163" spans="5:19" x14ac:dyDescent="0.3"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/>
      <c r="R163"/>
      <c r="S163"/>
    </row>
    <row r="164" spans="5:19" x14ac:dyDescent="0.3">
      <c r="E164" s="7"/>
      <c r="F164" s="7"/>
      <c r="G164" s="7"/>
      <c r="H164" s="7"/>
      <c r="I164" s="7"/>
      <c r="J164" s="7"/>
      <c r="K164" s="28"/>
      <c r="L164" s="28"/>
      <c r="M164" s="28"/>
      <c r="N164" s="28"/>
      <c r="O164" s="28"/>
      <c r="P164" s="28"/>
      <c r="Q164"/>
      <c r="R164"/>
      <c r="S164"/>
    </row>
    <row r="165" spans="5:19" x14ac:dyDescent="0.3"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/>
      <c r="R165"/>
      <c r="S165"/>
    </row>
    <row r="166" spans="5:19" x14ac:dyDescent="0.3"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/>
      <c r="R166"/>
      <c r="S166"/>
    </row>
    <row r="167" spans="5:19" x14ac:dyDescent="0.3">
      <c r="E167" s="7"/>
      <c r="F167" s="7"/>
      <c r="G167" s="7"/>
      <c r="H167" s="7"/>
      <c r="I167" s="7"/>
      <c r="J167" s="7"/>
      <c r="K167" s="28"/>
      <c r="L167" s="28"/>
      <c r="M167" s="28"/>
      <c r="N167" s="28"/>
      <c r="O167" s="28"/>
      <c r="P167" s="28"/>
      <c r="Q167"/>
      <c r="R167"/>
      <c r="S167"/>
    </row>
    <row r="168" spans="5:19" x14ac:dyDescent="0.3"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/>
      <c r="R168"/>
      <c r="S168"/>
    </row>
    <row r="169" spans="5:19" x14ac:dyDescent="0.3">
      <c r="E169"/>
      <c r="G169"/>
      <c r="M169"/>
      <c r="N169"/>
      <c r="O169"/>
      <c r="P169"/>
      <c r="Q169"/>
      <c r="R169"/>
      <c r="S169"/>
    </row>
    <row r="170" spans="5:19" x14ac:dyDescent="0.3">
      <c r="E170"/>
      <c r="G170"/>
      <c r="M170"/>
      <c r="N170"/>
      <c r="O170"/>
      <c r="P170"/>
      <c r="Q170"/>
      <c r="R170"/>
      <c r="S170"/>
    </row>
    <row r="171" spans="5:19" x14ac:dyDescent="0.3">
      <c r="E171"/>
      <c r="G171"/>
      <c r="M171"/>
      <c r="N171"/>
      <c r="O171"/>
      <c r="P171"/>
      <c r="Q171"/>
      <c r="R171"/>
      <c r="S171"/>
    </row>
    <row r="172" spans="5:19" x14ac:dyDescent="0.3">
      <c r="E172"/>
      <c r="G172"/>
      <c r="M172"/>
      <c r="N172"/>
      <c r="O172"/>
      <c r="P172"/>
      <c r="Q172"/>
      <c r="R172"/>
      <c r="S172"/>
    </row>
    <row r="173" spans="5:19" x14ac:dyDescent="0.3">
      <c r="E173"/>
      <c r="G173"/>
      <c r="M173"/>
      <c r="N173"/>
      <c r="O173"/>
      <c r="P173"/>
      <c r="Q173"/>
      <c r="R173"/>
      <c r="S173"/>
    </row>
    <row r="174" spans="5:19" x14ac:dyDescent="0.3">
      <c r="E174"/>
      <c r="G174"/>
      <c r="M174"/>
      <c r="N174"/>
      <c r="O174"/>
      <c r="P174"/>
      <c r="Q174"/>
      <c r="R174"/>
      <c r="S174"/>
    </row>
    <row r="175" spans="5:19" x14ac:dyDescent="0.3">
      <c r="E175"/>
      <c r="G175"/>
      <c r="M175"/>
      <c r="N175"/>
      <c r="O175"/>
      <c r="P175"/>
      <c r="Q175"/>
      <c r="R175"/>
      <c r="S175"/>
    </row>
    <row r="176" spans="5:19" x14ac:dyDescent="0.3">
      <c r="E176"/>
      <c r="G176"/>
      <c r="M176"/>
      <c r="N176"/>
      <c r="O176"/>
      <c r="P176"/>
      <c r="Q176"/>
      <c r="R176"/>
      <c r="S176"/>
    </row>
    <row r="177" spans="6:6" customFormat="1" x14ac:dyDescent="0.3">
      <c r="F177" s="4"/>
    </row>
    <row r="178" spans="6:6" customFormat="1" x14ac:dyDescent="0.3">
      <c r="F178" s="4"/>
    </row>
    <row r="179" spans="6:6" customFormat="1" x14ac:dyDescent="0.3">
      <c r="F179" s="4"/>
    </row>
    <row r="180" spans="6:6" customFormat="1" x14ac:dyDescent="0.3">
      <c r="F180" s="4"/>
    </row>
  </sheetData>
  <sheetProtection algorithmName="SHA-512" hashValue="vZHYg3V7+UwioOPLy5IahaFXEYlIat2GnPqbxAmX0XP/ltnmMEI6ixatJNbTe7YT+NO+t3qr7GFXaFNcaNj/Dw==" saltValue="ssIm3yA+P7mwuHyxtsWlHQ==" spinCount="100000" sheet="1" objects="1" scenarios="1"/>
  <protectedRanges>
    <protectedRange sqref="A76:F81 J76 J79:J82" name="Comments"/>
    <protectedRange sqref="C8:C55" name="Selection"/>
  </protectedRanges>
  <mergeCells count="28">
    <mergeCell ref="A62:P62"/>
    <mergeCell ref="A1:C4"/>
    <mergeCell ref="E1:L1"/>
    <mergeCell ref="E2:L2"/>
    <mergeCell ref="E3:G3"/>
    <mergeCell ref="I3:L3"/>
    <mergeCell ref="E4:L4"/>
    <mergeCell ref="A6:F6"/>
    <mergeCell ref="G6:L6"/>
    <mergeCell ref="M6:R6"/>
    <mergeCell ref="C58:H58"/>
    <mergeCell ref="C59:H59"/>
    <mergeCell ref="J58:S59"/>
    <mergeCell ref="A63:B63"/>
    <mergeCell ref="D63:I63"/>
    <mergeCell ref="J63:O63"/>
    <mergeCell ref="A68:C68"/>
    <mergeCell ref="D68:I68"/>
    <mergeCell ref="J68:O68"/>
    <mergeCell ref="D73:I73"/>
    <mergeCell ref="A75:F75"/>
    <mergeCell ref="H75:J75"/>
    <mergeCell ref="L75:P80"/>
    <mergeCell ref="A76:F77"/>
    <mergeCell ref="A78:F81"/>
    <mergeCell ref="H76:I76"/>
    <mergeCell ref="H79:I79"/>
    <mergeCell ref="H77:J78"/>
  </mergeCells>
  <conditionalFormatting sqref="A75:A76">
    <cfRule type="cellIs" dxfId="107" priority="111" operator="equal">
      <formula>"FAIL"</formula>
    </cfRule>
  </conditionalFormatting>
  <conditionalFormatting sqref="A76">
    <cfRule type="cellIs" dxfId="106" priority="106" operator="equal">
      <formula>"Conform after Modification"</formula>
    </cfRule>
    <cfRule type="containsText" dxfId="105" priority="107" operator="containsText" text="Not Conform">
      <formula>NOT(ISERROR(SEARCH("Not Conform",A76)))</formula>
    </cfRule>
    <cfRule type="cellIs" dxfId="104" priority="108" operator="equal">
      <formula>"Conform"</formula>
    </cfRule>
    <cfRule type="containsText" dxfId="103" priority="109" operator="containsText" text="FAIL">
      <formula>NOT(ISERROR(SEARCH("FAIL",A76)))</formula>
    </cfRule>
    <cfRule type="containsText" dxfId="102" priority="110" operator="containsText" text="PASS">
      <formula>NOT(ISERROR(SEARCH("PASS",A76)))</formula>
    </cfRule>
  </conditionalFormatting>
  <conditionalFormatting sqref="C58:C59">
    <cfRule type="containsText" dxfId="101" priority="9" operator="containsText" text="OK">
      <formula>NOT(ISERROR(SEARCH("OK",C58)))</formula>
    </cfRule>
    <cfRule type="notContainsText" dxfId="100" priority="10" operator="notContains" text="OK">
      <formula>ISERROR(SEARCH("OK",C58))</formula>
    </cfRule>
  </conditionalFormatting>
  <conditionalFormatting sqref="C72:C73">
    <cfRule type="containsText" dxfId="99" priority="93" operator="containsText" text="warning">
      <formula>NOT(ISERROR(SEARCH("warning",C72)))</formula>
    </cfRule>
    <cfRule type="containsText" dxfId="98" priority="94" operator="containsText" text="PASS">
      <formula>NOT(ISERROR(SEARCH("PASS",C72)))</formula>
    </cfRule>
    <cfRule type="containsText" dxfId="97" priority="95" operator="containsText" text="FAIL">
      <formula>NOT(ISERROR(SEARCH("FAIL",C72)))</formula>
    </cfRule>
  </conditionalFormatting>
  <conditionalFormatting sqref="C66:O66">
    <cfRule type="containsText" dxfId="96" priority="37" operator="containsText" text="FAIL">
      <formula>NOT(ISERROR(SEARCH("FAIL",C66)))</formula>
    </cfRule>
    <cfRule type="containsText" dxfId="95" priority="36" operator="containsText" text="PASS">
      <formula>NOT(ISERROR(SEARCH("PASS",C66)))</formula>
    </cfRule>
  </conditionalFormatting>
  <conditionalFormatting sqref="D68:D70">
    <cfRule type="cellIs" dxfId="92" priority="19" operator="equal">
      <formula>"FAIL"</formula>
    </cfRule>
  </conditionalFormatting>
  <conditionalFormatting sqref="D73 J73:O73">
    <cfRule type="containsText" dxfId="89" priority="101" operator="containsText" text="PASS">
      <formula>NOT(ISERROR(SEARCH("PASS",D73)))</formula>
    </cfRule>
    <cfRule type="containsText" dxfId="88" priority="104" operator="containsText" text="FAIL">
      <formula>NOT(ISERROR(SEARCH("FAIL",D73)))</formula>
    </cfRule>
    <cfRule type="containsText" dxfId="87" priority="100" operator="containsText" text="warning">
      <formula>NOT(ISERROR(SEARCH("warning",D73)))</formula>
    </cfRule>
  </conditionalFormatting>
  <conditionalFormatting sqref="D73:I73">
    <cfRule type="containsText" dxfId="86" priority="92" operator="containsText" text="Check for the presence of Droplet Crystal observations">
      <formula>NOT(ISERROR(SEARCH("Check for the presence of Droplet Crystal observations",D73)))</formula>
    </cfRule>
  </conditionalFormatting>
  <conditionalFormatting sqref="D71:O72">
    <cfRule type="containsText" dxfId="85" priority="27" operator="containsText" text="warning">
      <formula>NOT(ISERROR(SEARCH("warning",D71)))</formula>
    </cfRule>
    <cfRule type="containsText" dxfId="84" priority="29" operator="containsText" text="FAIL">
      <formula>NOT(ISERROR(SEARCH("FAIL",D71)))</formula>
    </cfRule>
    <cfRule type="containsText" dxfId="83" priority="28" operator="containsText" text="PASS">
      <formula>NOT(ISERROR(SEARCH("PASS",D71)))</formula>
    </cfRule>
  </conditionalFormatting>
  <conditionalFormatting sqref="G66">
    <cfRule type="containsText" dxfId="67" priority="23" operator="containsText" text="WARNING">
      <formula>NOT(ISERROR(SEARCH("WARNING",G66)))</formula>
    </cfRule>
  </conditionalFormatting>
  <conditionalFormatting sqref="H77">
    <cfRule type="containsText" dxfId="54" priority="11" operator="containsText" text="Template matches lot number">
      <formula>NOT(ISERROR(SEARCH("Template matches lot number",H77)))</formula>
    </cfRule>
    <cfRule type="containsText" dxfId="53" priority="12" operator="containsText" text="Template DOES NOT match Lot number, please use the right template">
      <formula>NOT(ISERROR(SEARCH("Template DOES NOT match Lot number, please use the right template",H77)))</formula>
    </cfRule>
  </conditionalFormatting>
  <conditionalFormatting sqref="P66">
    <cfRule type="containsText" dxfId="23" priority="21" operator="containsText" text="FAIL">
      <formula>NOT(ISERROR(SEARCH("FAIL",P66)))</formula>
    </cfRule>
    <cfRule type="containsText" dxfId="22" priority="20" operator="containsText" text="PASS">
      <formula>NOT(ISERROR(SEARCH("PASS",P66)))</formula>
    </cfRule>
  </conditionalFormatting>
  <conditionalFormatting sqref="P67">
    <cfRule type="cellIs" dxfId="21" priority="22" operator="equal">
      <formula>"FAIL"</formula>
    </cfRule>
  </conditionalFormatting>
  <conditionalFormatting sqref="Q6 F57 F169:F1048576">
    <cfRule type="cellIs" dxfId="20" priority="159" operator="equal">
      <formula>"FAIL"</formula>
    </cfRule>
  </conditionalFormatting>
  <conditionalFormatting sqref="Q8:S55">
    <cfRule type="cellIs" dxfId="19" priority="84" operator="equal">
      <formula>"FAIL"</formula>
    </cfRule>
  </conditionalFormatting>
  <dataValidations count="1">
    <dataValidation type="list" allowBlank="1" showInputMessage="1" showErrorMessage="1" sqref="A76" xr:uid="{7C6A4E69-8F10-4122-9F38-5C353949A7DE}">
      <formula1>"Conform, Not Conform"</formula1>
    </dataValidation>
  </dataValidations>
  <pageMargins left="0.23622047244094491" right="0.23622047244094491" top="0.74803149606299213" bottom="0.74803149606299213" header="0.31496062992125984" footer="0.31496062992125984"/>
  <pageSetup paperSize="9" scale="28" orientation="landscape" r:id="rId1"/>
  <headerFooter>
    <oddFooter>&amp;C&amp;P</oddFooter>
  </headerFooter>
  <colBreaks count="1" manualBreakCount="1">
    <brk id="27" max="38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" operator="notBetween" id="{63C0DDD8-B0E3-40C9-B347-FF4FC9E71BC7}">
            <xm:f>Parameters!$G$14</xm:f>
            <xm:f>Parameters!$H$14</xm:f>
            <x14:dxf>
              <font>
                <b/>
                <i val="0"/>
                <color rgb="FFFF0000"/>
              </font>
            </x14:dxf>
          </x14:cfRule>
          <x14:cfRule type="cellIs" priority="6" operator="between" id="{D5162AE9-04A4-4B03-87F2-450638BB1749}">
            <xm:f>Parameters!$G$14</xm:f>
            <xm:f>Parameters!$H$14</xm:f>
            <x14:dxf>
              <font>
                <b/>
                <i val="0"/>
                <color rgb="FF00B050"/>
              </font>
            </x14:dxf>
          </x14:cfRule>
          <xm:sqref>D65</xm:sqref>
        </x14:conditionalFormatting>
        <x14:conditionalFormatting xmlns:xm="http://schemas.microsoft.com/office/excel/2006/main">
          <x14:cfRule type="cellIs" priority="1287" operator="lessThanOrEqual" id="{547E9F3D-7976-47AA-AB00-DE8F13409B88}">
            <xm:f>Parameters!$C$23</xm:f>
            <x14:dxf>
              <font>
                <b/>
                <i val="0"/>
                <color rgb="FFFF0000"/>
              </font>
            </x14:dxf>
          </x14:cfRule>
          <x14:cfRule type="cellIs" priority="1288" operator="greaterThan" id="{ACC00D8C-D39A-45E8-B514-9D6528C21C3C}">
            <xm:f>Parameters!$C$23</xm:f>
            <x14:dxf>
              <font>
                <b/>
                <i val="0"/>
                <color rgb="FF00B050"/>
              </font>
            </x14:dxf>
          </x14:cfRule>
          <xm:sqref>D70</xm:sqref>
        </x14:conditionalFormatting>
        <x14:conditionalFormatting xmlns:xm="http://schemas.microsoft.com/office/excel/2006/main">
          <x14:cfRule type="cellIs" priority="4" operator="notBetween" id="{CD7F9339-2A96-4E51-897A-E8013724BCE0}">
            <xm:f>Parameters!$G$15</xm:f>
            <xm:f>Parameters!$H$15</xm:f>
            <x14:dxf>
              <font>
                <b/>
                <i val="0"/>
                <color rgb="FFFF0000"/>
              </font>
            </x14:dxf>
          </x14:cfRule>
          <x14:cfRule type="cellIs" priority="3" operator="between" id="{FC93A05F-A1EB-40DA-B026-97F9EA0E9683}">
            <xm:f>Parameters!$G$15</xm:f>
            <xm:f>Parameters!$H$15</xm:f>
            <x14:dxf>
              <font>
                <b/>
                <i val="0"/>
                <color rgb="FF00B050"/>
              </font>
            </x14:dxf>
          </x14:cfRule>
          <xm:sqref>E65</xm:sqref>
        </x14:conditionalFormatting>
        <x14:conditionalFormatting xmlns:xm="http://schemas.microsoft.com/office/excel/2006/main">
          <x14:cfRule type="cellIs" priority="742" operator="notBetween" id="{1073A5D6-396F-474F-9421-4953876DDBFB}">
            <xm:f>Parameters!$G$15</xm:f>
            <xm:f>Parameters!$H$15</xm:f>
            <x14:dxf>
              <font>
                <b/>
                <i val="0"/>
                <color rgb="FFFF0000"/>
              </font>
            </x14:dxf>
          </x14:cfRule>
          <x14:cfRule type="cellIs" priority="743" operator="between" id="{384896CB-A8D7-4133-B645-BFA7A8D883FC}">
            <xm:f>Parameters!$G$15</xm:f>
            <xm:f>Parameters!$H$15</xm:f>
            <x14:dxf>
              <font>
                <b/>
                <i val="0"/>
                <color rgb="FF00B050"/>
              </font>
            </x14:dxf>
          </x14:cfRule>
          <xm:sqref>E67 F82:F168</xm:sqref>
        </x14:conditionalFormatting>
        <x14:conditionalFormatting xmlns:xm="http://schemas.microsoft.com/office/excel/2006/main">
          <x14:cfRule type="cellIs" priority="1290" operator="greaterThan" id="{26EB681B-F570-4123-B22E-10726EFEBF22}">
            <xm:f>Parameters!$C$24</xm:f>
            <x14:dxf>
              <font>
                <b/>
                <i val="0"/>
                <color rgb="FF00B050"/>
              </font>
            </x14:dxf>
          </x14:cfRule>
          <x14:cfRule type="cellIs" priority="1289" operator="lessThanOrEqual" id="{1002FE78-D43F-4FDE-8B72-1AD89E7FC004}">
            <xm:f>Parameters!$C$24</xm:f>
            <x14:dxf>
              <font>
                <b/>
                <i val="0"/>
                <color rgb="FFFF0000"/>
              </font>
            </x14:dxf>
          </x14:cfRule>
          <xm:sqref>E70</xm:sqref>
        </x14:conditionalFormatting>
        <x14:conditionalFormatting xmlns:xm="http://schemas.microsoft.com/office/excel/2006/main">
          <x14:cfRule type="cellIs" priority="1" operator="notBetween" id="{4887C258-029C-4597-B697-14FDBC9916C6}">
            <xm:f>Parameters!$G$16</xm:f>
            <xm:f>Parameters!$H$16</xm:f>
            <x14:dxf>
              <font>
                <b/>
                <i val="0"/>
                <color rgb="FFFF0000"/>
              </font>
            </x14:dxf>
          </x14:cfRule>
          <x14:cfRule type="cellIs" priority="2" operator="between" id="{7A03DFE9-2C93-4087-A2D6-1FAB9ADEEF64}">
            <xm:f>Parameters!$G$16</xm:f>
            <xm:f>Parameters!$H$16</xm:f>
            <x14:dxf>
              <font>
                <b/>
                <i val="0"/>
                <color rgb="FF00B050"/>
              </font>
            </x14:dxf>
          </x14:cfRule>
          <xm:sqref>F65</xm:sqref>
        </x14:conditionalFormatting>
        <x14:conditionalFormatting xmlns:xm="http://schemas.microsoft.com/office/excel/2006/main">
          <x14:cfRule type="cellIs" priority="744" operator="notBetween" id="{C89E565E-DFAD-4283-9EE5-D3D6977A1E03}">
            <xm:f>Parameters!$G$16</xm:f>
            <xm:f>Parameters!$H$16</xm:f>
            <x14:dxf>
              <font>
                <b/>
                <i val="0"/>
                <color rgb="FFFF0000"/>
              </font>
            </x14:dxf>
          </x14:cfRule>
          <x14:cfRule type="cellIs" priority="745" operator="between" id="{BE58F8B3-905A-40FC-B802-A848D066507A}">
            <xm:f>Parameters!$G$16</xm:f>
            <xm:f>Parameters!$H$16</xm:f>
            <x14:dxf>
              <font>
                <b/>
                <i val="0"/>
                <color rgb="FF00B050"/>
              </font>
            </x14:dxf>
          </x14:cfRule>
          <xm:sqref>F67 G82:G168</xm:sqref>
        </x14:conditionalFormatting>
        <x14:conditionalFormatting xmlns:xm="http://schemas.microsoft.com/office/excel/2006/main">
          <x14:cfRule type="cellIs" priority="1293" operator="greaterThan" id="{8739D410-464F-43A7-AA40-FB97402C7993}">
            <xm:f>Parameters!$C$25</xm:f>
            <x14:dxf>
              <font>
                <b/>
                <i val="0"/>
                <color rgb="FF00B050"/>
              </font>
            </x14:dxf>
          </x14:cfRule>
          <x14:cfRule type="cellIs" priority="1292" operator="between" id="{433B960D-2128-4075-8D1F-C3E0AB53941C}">
            <xm:f>Parameters!$C$25</xm:f>
            <xm:f>Parameters!$D$25</xm:f>
            <x14:dxf>
              <font>
                <b/>
                <i val="0"/>
                <color rgb="FFFFC000"/>
              </font>
            </x14:dxf>
          </x14:cfRule>
          <x14:cfRule type="cellIs" priority="1291" operator="lessThanOrEqual" id="{5875CC5D-076A-4AF4-B7B7-3D0DFEF68C0E}">
            <xm:f>Parameters!$C$25</xm:f>
            <x14:dxf>
              <font>
                <b/>
                <i val="0"/>
                <color rgb="FFFF0000"/>
              </font>
            </x14:dxf>
          </x14:cfRule>
          <xm:sqref>F70</xm:sqref>
        </x14:conditionalFormatting>
        <x14:conditionalFormatting xmlns:xm="http://schemas.microsoft.com/office/excel/2006/main">
          <x14:cfRule type="cellIs" priority="1240" operator="between" id="{BEFAD045-BD54-4B9E-B1CB-81FCE053AE85}">
            <xm:f>Parameters!$G$17</xm:f>
            <xm:f>Parameters!$H$17</xm:f>
            <x14:dxf>
              <font>
                <b/>
                <i val="0"/>
                <color rgb="FF00B050"/>
              </font>
            </x14:dxf>
          </x14:cfRule>
          <x14:cfRule type="cellIs" priority="1241" operator="notBetween" id="{6D9D129C-A60C-4C0A-B4AE-3FE1039ADA6E}">
            <xm:f>Parameters!$G$17</xm:f>
            <xm:f>Parameters!$H$17</xm:f>
            <x14:dxf>
              <font>
                <b/>
                <i val="0"/>
                <color rgb="FFFFC000"/>
              </font>
            </x14:dxf>
          </x14:cfRule>
          <xm:sqref>G65</xm:sqref>
        </x14:conditionalFormatting>
        <x14:conditionalFormatting xmlns:xm="http://schemas.microsoft.com/office/excel/2006/main">
          <x14:cfRule type="cellIs" priority="746" operator="notBetween" id="{111162C9-1E94-403D-90FF-88D6CFA3CF2E}">
            <xm:f>Parameters!$G$17</xm:f>
            <xm:f>Parameters!$H$17</xm:f>
            <x14:dxf>
              <font>
                <b/>
                <i val="0"/>
                <color rgb="FFFF0000"/>
              </font>
            </x14:dxf>
          </x14:cfRule>
          <x14:cfRule type="cellIs" priority="747" operator="between" id="{D9CDD54C-05A4-4A16-B7C5-12697B0CC2C6}">
            <xm:f>Parameters!$G$17</xm:f>
            <xm:f>Parameters!$H$17</xm:f>
            <x14:dxf>
              <font>
                <b/>
                <i val="0"/>
                <color rgb="FF00B050"/>
              </font>
            </x14:dxf>
          </x14:cfRule>
          <xm:sqref>G67 H85:H168</xm:sqref>
        </x14:conditionalFormatting>
        <x14:conditionalFormatting xmlns:xm="http://schemas.microsoft.com/office/excel/2006/main">
          <x14:cfRule type="cellIs" priority="1244" operator="between" id="{26312809-97CB-43BD-AB30-49643AE02B8B}">
            <xm:f>Parameters!#REF!</xm:f>
            <xm:f>Parameters!$I$17</xm:f>
            <x14:dxf>
              <font>
                <b/>
                <i val="0"/>
                <color theme="7"/>
              </font>
            </x14:dxf>
          </x14:cfRule>
          <xm:sqref>G68</xm:sqref>
        </x14:conditionalFormatting>
        <x14:conditionalFormatting xmlns:xm="http://schemas.microsoft.com/office/excel/2006/main">
          <x14:cfRule type="cellIs" priority="1300" operator="greaterThan" id="{1CF770B7-D19C-47F1-BC86-ED3D18335F41}">
            <xm:f>Parameters!$I$17</xm:f>
            <x14:dxf>
              <font>
                <b/>
                <i val="0"/>
                <color rgb="FF00B050"/>
              </font>
            </x14:dxf>
          </x14:cfRule>
          <x14:cfRule type="cellIs" priority="1299" operator="lessThanOrEqual" id="{45B6661E-7793-4F22-857A-4263DABB6210}">
            <xm:f>Parameters!$C$26</xm:f>
            <x14:dxf>
              <font>
                <b/>
                <i val="0"/>
                <color rgb="FFFF0000"/>
              </font>
            </x14:dxf>
          </x14:cfRule>
          <x14:cfRule type="cellIs" priority="1301" operator="between" id="{C186FF4E-B95E-4B65-A8CD-C1EFA9E964AC}">
            <xm:f>Parameters!#REF!</xm:f>
            <xm:f>Parameters!$I$17</xm:f>
            <x14:dxf>
              <font>
                <b/>
                <i val="0"/>
                <color rgb="FFFFC000"/>
              </font>
            </x14:dxf>
          </x14:cfRule>
          <xm:sqref>G70</xm:sqref>
        </x14:conditionalFormatting>
        <x14:conditionalFormatting xmlns:xm="http://schemas.microsoft.com/office/excel/2006/main">
          <x14:cfRule type="cellIs" priority="7" operator="between" id="{432B853F-663F-4DD1-A75D-E0065CB4F5E6}">
            <xm:f>Parameters!$G$18</xm:f>
            <xm:f>Parameters!$H$18</xm:f>
            <x14:dxf>
              <font>
                <b/>
                <i val="0"/>
                <color rgb="FF00B050"/>
              </font>
            </x14:dxf>
          </x14:cfRule>
          <x14:cfRule type="cellIs" priority="8" operator="notBetween" id="{DD8A2656-9D5B-49D1-B348-B033715D324B}">
            <xm:f>Parameters!$G$18</xm:f>
            <xm:f>Parameters!$H$18</xm:f>
            <x14:dxf>
              <font>
                <b/>
                <i val="0"/>
                <color rgb="FFFF0000"/>
              </font>
            </x14:dxf>
          </x14:cfRule>
          <xm:sqref>H65</xm:sqref>
        </x14:conditionalFormatting>
        <x14:conditionalFormatting xmlns:xm="http://schemas.microsoft.com/office/excel/2006/main">
          <x14:cfRule type="cellIs" priority="748" operator="notBetween" id="{79936E17-84E6-4678-A607-C862BB82D2AF}">
            <xm:f>Parameters!$G$18</xm:f>
            <xm:f>Parameters!$H$18</xm:f>
            <x14:dxf>
              <font>
                <b/>
                <i val="0"/>
                <color rgb="FFFF0000"/>
              </font>
            </x14:dxf>
          </x14:cfRule>
          <x14:cfRule type="cellIs" priority="749" operator="between" id="{FA81FD80-BEAA-4770-AA4A-1561740BE906}">
            <xm:f>Parameters!$G$18</xm:f>
            <xm:f>Parameters!$H$18</xm:f>
            <x14:dxf>
              <font>
                <b/>
                <i val="0"/>
                <color rgb="FF00B050"/>
              </font>
            </x14:dxf>
          </x14:cfRule>
          <xm:sqref>H67 I85:I168</xm:sqref>
        </x14:conditionalFormatting>
        <x14:conditionalFormatting xmlns:xm="http://schemas.microsoft.com/office/excel/2006/main">
          <x14:cfRule type="cellIs" priority="1294" operator="lessThanOrEqual" id="{4B570D8C-340E-4B50-8544-486F9320D767}">
            <xm:f>Parameters!$C$27</xm:f>
            <x14:dxf>
              <font>
                <b/>
                <i val="0"/>
                <color rgb="FFFF0000"/>
              </font>
            </x14:dxf>
          </x14:cfRule>
          <x14:cfRule type="cellIs" priority="1295" operator="greaterThan" id="{FB81896C-4868-4EAE-89D0-4ABB7BB0D118}">
            <xm:f>Parameters!$C$27</xm:f>
            <x14:dxf>
              <font>
                <b/>
                <i val="0"/>
                <color rgb="FF00B050"/>
              </font>
            </x14:dxf>
          </x14:cfRule>
          <xm:sqref>H70</xm:sqref>
        </x14:conditionalFormatting>
        <x14:conditionalFormatting xmlns:xm="http://schemas.microsoft.com/office/excel/2006/main">
          <x14:cfRule type="cellIs" priority="1248" operator="notBetween" id="{3FB280BE-1C26-4409-AB09-2692956A9C3C}">
            <xm:f>Parameters!$G$19</xm:f>
            <xm:f>Parameters!$H$19</xm:f>
            <x14:dxf>
              <font>
                <b/>
                <i val="0"/>
                <color rgb="FFFF0000"/>
              </font>
            </x14:dxf>
          </x14:cfRule>
          <x14:cfRule type="cellIs" priority="1247" operator="between" id="{9D18B505-24D8-45A6-9F13-A79C6A85C71D}">
            <xm:f>Parameters!$G$19</xm:f>
            <xm:f>Parameters!$H$19</xm:f>
            <x14:dxf>
              <font>
                <b/>
                <i val="0"/>
                <color rgb="FF00B050"/>
              </font>
            </x14:dxf>
          </x14:cfRule>
          <xm:sqref>I65</xm:sqref>
        </x14:conditionalFormatting>
        <x14:conditionalFormatting xmlns:xm="http://schemas.microsoft.com/office/excel/2006/main">
          <x14:cfRule type="cellIs" priority="750" operator="notBetween" id="{051EEFC5-602A-4818-967D-AD6BC023647F}">
            <xm:f>Parameters!$G$19</xm:f>
            <xm:f>Parameters!$H$19</xm:f>
            <x14:dxf>
              <font>
                <b/>
                <i val="0"/>
                <color rgb="FFFF0000"/>
              </font>
            </x14:dxf>
          </x14:cfRule>
          <x14:cfRule type="cellIs" priority="751" operator="between" id="{F572E898-B827-40EE-AA38-878020D850B6}">
            <xm:f>Parameters!$G$19</xm:f>
            <xm:f>Parameters!$H$19</xm:f>
            <x14:dxf>
              <font>
                <b/>
                <i val="0"/>
                <color rgb="FF00B050"/>
              </font>
            </x14:dxf>
          </x14:cfRule>
          <xm:sqref>I67 J85:J168</xm:sqref>
        </x14:conditionalFormatting>
        <x14:conditionalFormatting xmlns:xm="http://schemas.microsoft.com/office/excel/2006/main">
          <x14:cfRule type="cellIs" priority="1298" operator="greaterThan" id="{B944A364-9E27-4DB9-BE91-D1A822CA6DEE}">
            <xm:f>Parameters!$C$28</xm:f>
            <x14:dxf>
              <font>
                <b/>
                <i val="0"/>
                <color rgb="FF00B050"/>
              </font>
            </x14:dxf>
          </x14:cfRule>
          <x14:cfRule type="cellIs" priority="1297" operator="between" id="{8E9829E9-79BC-46D1-A291-A54522546C67}">
            <xm:f>Parameters!$C$28</xm:f>
            <xm:f>Parameters!$D$28</xm:f>
            <x14:dxf>
              <font>
                <b/>
                <i val="0"/>
                <color rgb="FFFFC000"/>
              </font>
            </x14:dxf>
          </x14:cfRule>
          <x14:cfRule type="cellIs" priority="1296" operator="lessThanOrEqual" id="{C63E3E58-EA66-4D99-A0FF-95A7E15FAC2B}">
            <xm:f>Parameters!$C$28</xm:f>
            <x14:dxf>
              <font>
                <b/>
                <i val="0"/>
                <color rgb="FFFF0000"/>
              </font>
            </x14:dxf>
          </x14:cfRule>
          <xm:sqref>I70</xm:sqref>
        </x14:conditionalFormatting>
        <x14:conditionalFormatting xmlns:xm="http://schemas.microsoft.com/office/excel/2006/main">
          <x14:cfRule type="cellIs" priority="754" operator="lessThan" id="{B78F93EC-D58D-4FBC-BF7A-7CF55FCA599D}">
            <xm:f>Parameters!$E$14</xm:f>
            <x14:dxf>
              <font>
                <b/>
                <i val="0"/>
                <color rgb="FFFFC000"/>
              </font>
            </x14:dxf>
          </x14:cfRule>
          <x14:cfRule type="cellIs" priority="752" operator="lessThan" id="{CD8429A7-60D4-411E-9F1A-6429B48617CF}">
            <xm:f>Parameters!$D$14</xm:f>
            <x14:dxf>
              <font>
                <b/>
                <i val="0"/>
                <color rgb="FF00B050"/>
              </font>
            </x14:dxf>
          </x14:cfRule>
          <x14:cfRule type="cellIs" priority="753" operator="greaterThanOrEqual" id="{2E515260-BEDE-49DD-B162-CDA6F10C9144}">
            <xm:f>Parameters!$E$14</xm:f>
            <x14:dxf>
              <font>
                <b/>
                <i val="0"/>
                <color rgb="FFFF0000"/>
              </font>
            </x14:dxf>
          </x14:cfRule>
          <xm:sqref>J67 K84 K93:O93 K96 K99 K102 K105 K108 K111 K114 K117 K120 K123 K126 K129 K132 K135 K138 K141 K144 K147 K150 K153 K156 K159 K162 K165 K168</xm:sqref>
        </x14:conditionalFormatting>
        <x14:conditionalFormatting xmlns:xm="http://schemas.microsoft.com/office/excel/2006/main">
          <x14:cfRule type="cellIs" priority="13" operator="notBetween" id="{2CEA50B4-D70D-4B1A-9AEB-28FD6DE7B5BB}">
            <xm:f>Parameters!$G$19</xm:f>
            <xm:f>Parameters!$H$19</xm:f>
            <x14:dxf>
              <font>
                <b/>
                <i val="0"/>
                <color rgb="FFFF0000"/>
              </font>
            </x14:dxf>
          </x14:cfRule>
          <x14:cfRule type="cellIs" priority="14" operator="between" id="{C13A3111-2081-4F84-8B5C-081D51374F0C}">
            <xm:f>Parameters!$G$19</xm:f>
            <xm:f>Parameters!$H$19</xm:f>
            <x14:dxf>
              <font>
                <b/>
                <i val="0"/>
                <color rgb="FF00B050"/>
              </font>
            </x14:dxf>
          </x14:cfRule>
          <xm:sqref>J76</xm:sqref>
        </x14:conditionalFormatting>
        <x14:conditionalFormatting xmlns:xm="http://schemas.microsoft.com/office/excel/2006/main">
          <x14:cfRule type="cellIs" priority="15" operator="notBetween" id="{D9527C4A-6B31-4EA1-A046-9812F49A0CF0}">
            <xm:f>Parameters!$G$19</xm:f>
            <xm:f>Parameters!$H$19</xm:f>
            <x14:dxf>
              <font>
                <b/>
                <i val="0"/>
                <color rgb="FFFF0000"/>
              </font>
            </x14:dxf>
          </x14:cfRule>
          <x14:cfRule type="cellIs" priority="16" operator="between" id="{369A0794-9F82-4547-BCEE-50D3AF017ECE}">
            <xm:f>Parameters!$G$19</xm:f>
            <xm:f>Parameters!$H$19</xm:f>
            <x14:dxf>
              <font>
                <b/>
                <i val="0"/>
                <color rgb="FF00B050"/>
              </font>
            </x14:dxf>
          </x14:cfRule>
          <xm:sqref>J79:J80</xm:sqref>
        </x14:conditionalFormatting>
        <x14:conditionalFormatting xmlns:xm="http://schemas.microsoft.com/office/excel/2006/main">
          <x14:cfRule type="cellIs" priority="833" operator="lessThan" id="{94E13F29-A294-43EB-819D-0E9A1DDC46EF}">
            <xm:f>Parameters!$D$15</xm:f>
            <x14:dxf>
              <font>
                <b/>
                <i val="0"/>
                <color rgb="FF00B050"/>
              </font>
            </x14:dxf>
          </x14:cfRule>
          <x14:cfRule type="cellIs" priority="834" operator="greaterThanOrEqual" id="{A88893BA-098A-4B28-BAC6-5793A30757CD}">
            <xm:f>Parameters!$E$15</xm:f>
            <x14:dxf>
              <font>
                <b/>
                <i val="0"/>
                <color rgb="FFFF0000"/>
              </font>
            </x14:dxf>
          </x14:cfRule>
          <x14:cfRule type="cellIs" priority="835" operator="lessThan" id="{C8E26324-BD12-4E1A-8B60-489C8B79534E}">
            <xm:f>Parameters!$E$15</xm:f>
            <x14:dxf>
              <font>
                <b/>
                <i val="0"/>
                <color rgb="FFFFC000"/>
              </font>
            </x14:dxf>
          </x14:cfRule>
          <xm:sqref>K67 L84 L96 L99 L102 L105 L108 L111 L114 L117 L120 L123 L126 L129 L132 L135 L138 L141 L144 L147 L150 L153 L156 L159 L162 L165 L168</xm:sqref>
        </x14:conditionalFormatting>
        <x14:conditionalFormatting xmlns:xm="http://schemas.microsoft.com/office/excel/2006/main">
          <x14:cfRule type="cellIs" priority="912" operator="greaterThanOrEqual" id="{4D98267B-5AD1-4315-93F1-CCB37F2051AA}">
            <xm:f>Parameters!$E$16</xm:f>
            <x14:dxf>
              <font>
                <b/>
                <i val="0"/>
                <color rgb="FFFF0000"/>
              </font>
            </x14:dxf>
          </x14:cfRule>
          <x14:cfRule type="cellIs" priority="911" operator="lessThan" id="{27332FE1-1CC7-4475-B9E3-9CE63CAB7A70}">
            <xm:f>Parameters!$D$16</xm:f>
            <x14:dxf>
              <font>
                <b/>
                <i val="0"/>
                <color rgb="FF00B050"/>
              </font>
            </x14:dxf>
          </x14:cfRule>
          <x14:cfRule type="cellIs" priority="913" operator="lessThan" id="{2743AD2A-0F28-4350-8553-9E2A5525610E}">
            <xm:f>Parameters!$E$16</xm:f>
            <x14:dxf>
              <font>
                <b/>
                <i val="0"/>
                <color rgb="FFFFC000"/>
              </font>
            </x14:dxf>
          </x14:cfRule>
          <xm:sqref>L67 M84 M96 M99 M102 M105 M108 M111 M114 M117 M120 M123 M126 M129 M132 M135 M138 M141 M144 M147 M150 M153 M156 M159 M162 M165 M168</xm:sqref>
        </x14:conditionalFormatting>
        <x14:conditionalFormatting xmlns:xm="http://schemas.microsoft.com/office/excel/2006/main">
          <x14:cfRule type="cellIs" priority="989" operator="lessThan" id="{0A1C79D8-CF2E-4981-B143-01AD72FDE559}">
            <xm:f>Parameters!$D$17</xm:f>
            <x14:dxf>
              <font>
                <b/>
                <i val="0"/>
                <color rgb="FF00B050"/>
              </font>
            </x14:dxf>
          </x14:cfRule>
          <x14:cfRule type="cellIs" priority="990" operator="greaterThanOrEqual" id="{3DF4B5B0-A975-413E-844E-A59B262B03E7}">
            <xm:f>Parameters!$E$17</xm:f>
            <x14:dxf>
              <font>
                <b/>
                <i val="0"/>
                <color rgb="FFFF0000"/>
              </font>
            </x14:dxf>
          </x14:cfRule>
          <x14:cfRule type="cellIs" priority="991" operator="lessThan" id="{3D3B3DBC-54DE-4C64-90A7-B9C0B03D796A}">
            <xm:f>Parameters!$E$17</xm:f>
            <x14:dxf>
              <font>
                <b/>
                <i val="0"/>
                <color rgb="FFFFC000"/>
              </font>
            </x14:dxf>
          </x14:cfRule>
          <xm:sqref>M67 N84 N96 N99 N102 N105 N108 N111 N114 N117 N120 N123 N126 N129 N132 N135 N138 N141 N144 N147 N150 N153 N156 N159 N162 N165 N168</xm:sqref>
        </x14:conditionalFormatting>
        <x14:conditionalFormatting xmlns:xm="http://schemas.microsoft.com/office/excel/2006/main">
          <x14:cfRule type="cellIs" priority="1069" operator="lessThan" id="{32C4E488-B322-4A32-9D08-43835DE5B8B5}">
            <xm:f>Parameters!$E$18</xm:f>
            <x14:dxf>
              <font>
                <b/>
                <i val="0"/>
                <color rgb="FFFFC000"/>
              </font>
            </x14:dxf>
          </x14:cfRule>
          <x14:cfRule type="cellIs" priority="1067" operator="lessThan" id="{415DA9A1-A4A7-44CD-B543-3E0BFF411B56}">
            <xm:f>Parameters!$D$18</xm:f>
            <x14:dxf>
              <font>
                <b/>
                <i val="0"/>
                <color rgb="FF00B050"/>
              </font>
            </x14:dxf>
          </x14:cfRule>
          <x14:cfRule type="cellIs" priority="1068" operator="greaterThanOrEqual" id="{4E9CD1A2-92F9-4A41-AAFC-0D2434166583}">
            <xm:f>Parameters!$E$18</xm:f>
            <x14:dxf>
              <font>
                <b/>
                <i val="0"/>
                <color rgb="FFFF0000"/>
              </font>
            </x14:dxf>
          </x14:cfRule>
          <xm:sqref>N67 O84 O96 O99 O102 O105 O108 O111 O114 O117 O120 O123 O126 O129 O132 O135 O138 O141 O144 O147 O150 O153 O156 O159 O162 O165 O168</xm:sqref>
        </x14:conditionalFormatting>
        <x14:conditionalFormatting xmlns:xm="http://schemas.microsoft.com/office/excel/2006/main">
          <x14:cfRule type="cellIs" priority="1147" operator="lessThan" id="{15982EE0-CEB5-4E4E-9494-7402F5E71EF2}">
            <xm:f>Parameters!$E$19</xm:f>
            <x14:dxf>
              <font>
                <b/>
                <i val="0"/>
                <color rgb="FFFFC000"/>
              </font>
            </x14:dxf>
          </x14:cfRule>
          <x14:cfRule type="cellIs" priority="1146" operator="greaterThanOrEqual" id="{5596C124-D2AB-40D9-856A-4625B9A0F4E0}">
            <xm:f>Parameters!$E$19</xm:f>
            <x14:dxf>
              <font>
                <b/>
                <i val="0"/>
                <color rgb="FFFF0000"/>
              </font>
            </x14:dxf>
          </x14:cfRule>
          <x14:cfRule type="cellIs" priority="1145" operator="lessThan" id="{47F95C8B-6BFF-4972-B1D0-71988EB52797}">
            <xm:f>Parameters!$D$19</xm:f>
            <x14:dxf>
              <font>
                <b/>
                <i val="0"/>
                <color rgb="FF00B050"/>
              </font>
            </x14:dxf>
          </x14:cfRule>
          <xm:sqref>O67 P84 P87 P90 P93 P96 P99 P102 P105 P108 P111 P114 P117 P120 P123 P126 P129 P132 P135 P138 P141 P144 P147 P150 P153 P156 P159 P162 P165 P168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740D17-990A-4E14-A393-CF0784D20BF4}">
          <x14:formula1>
            <xm:f>Parameters!$B$32:$B$33</xm:f>
          </x14:formula1>
          <xm:sqref>C8:C55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29C51-5A10-4C96-A6B9-9B197230529B}">
  <sheetPr codeName="Feuil5">
    <tabColor theme="9"/>
  </sheetPr>
  <dimension ref="A1:L26"/>
  <sheetViews>
    <sheetView zoomScaleNormal="100" zoomScaleSheetLayoutView="85" workbookViewId="0">
      <selection activeCell="N24" sqref="N24"/>
    </sheetView>
  </sheetViews>
  <sheetFormatPr baseColWidth="10" defaultColWidth="9" defaultRowHeight="15.6" x14ac:dyDescent="0.3"/>
  <cols>
    <col min="4" max="4" width="18.09765625" customWidth="1"/>
  </cols>
  <sheetData>
    <row r="1" spans="1:12" ht="18" x14ac:dyDescent="0.3">
      <c r="A1" s="233"/>
      <c r="B1" s="233"/>
      <c r="C1" s="233"/>
      <c r="D1" s="45" t="s">
        <v>0</v>
      </c>
      <c r="E1" s="234" t="s">
        <v>1</v>
      </c>
      <c r="F1" s="234"/>
      <c r="G1" s="234"/>
      <c r="H1" s="234"/>
      <c r="I1" s="234"/>
      <c r="J1" s="234"/>
      <c r="K1" s="234"/>
      <c r="L1" s="234"/>
    </row>
    <row r="2" spans="1:12" ht="18" x14ac:dyDescent="0.3">
      <c r="A2" s="233"/>
      <c r="B2" s="233"/>
      <c r="C2" s="233"/>
      <c r="D2" s="45" t="s">
        <v>145</v>
      </c>
      <c r="E2" s="235" t="s">
        <v>237</v>
      </c>
      <c r="F2" s="235"/>
      <c r="G2" s="235"/>
      <c r="H2" s="235"/>
      <c r="I2" s="235"/>
      <c r="J2" s="235"/>
      <c r="K2" s="235"/>
      <c r="L2" s="235"/>
    </row>
    <row r="3" spans="1:12" ht="18" x14ac:dyDescent="0.3">
      <c r="A3" s="233"/>
      <c r="B3" s="233"/>
      <c r="C3" s="233"/>
      <c r="D3" s="45" t="s">
        <v>146</v>
      </c>
      <c r="E3" s="234" t="s">
        <v>4</v>
      </c>
      <c r="F3" s="234"/>
      <c r="G3" s="234"/>
      <c r="H3" s="46" t="s">
        <v>5</v>
      </c>
      <c r="I3" s="236" t="s">
        <v>242</v>
      </c>
      <c r="J3" s="237"/>
      <c r="K3" s="237"/>
      <c r="L3" s="238"/>
    </row>
    <row r="4" spans="1:12" ht="18" x14ac:dyDescent="0.3">
      <c r="A4" s="233"/>
      <c r="B4" s="233"/>
      <c r="C4" s="233"/>
      <c r="D4" s="47" t="s">
        <v>7</v>
      </c>
      <c r="E4" s="234" t="s">
        <v>243</v>
      </c>
      <c r="F4" s="234"/>
      <c r="G4" s="234"/>
      <c r="H4" s="234"/>
      <c r="I4" s="234"/>
      <c r="J4" s="234"/>
      <c r="K4" s="234"/>
      <c r="L4" s="234"/>
    </row>
    <row r="6" spans="1:12" ht="16.2" thickBot="1" x14ac:dyDescent="0.35"/>
    <row r="7" spans="1:12" ht="18.600000000000001" thickBot="1" x14ac:dyDescent="0.35">
      <c r="D7" s="209" t="s">
        <v>226</v>
      </c>
      <c r="E7" s="210"/>
      <c r="F7" s="210"/>
      <c r="G7" s="210"/>
      <c r="H7" s="210"/>
      <c r="I7" s="211"/>
    </row>
    <row r="8" spans="1:12" x14ac:dyDescent="0.3">
      <c r="D8" s="257">
        <f>Report_Run1!A76</f>
        <v>0</v>
      </c>
      <c r="E8" s="258"/>
      <c r="F8" s="258"/>
      <c r="G8" s="258"/>
      <c r="H8" s="258"/>
      <c r="I8" s="259"/>
    </row>
    <row r="9" spans="1:12" ht="16.5" customHeight="1" thickBot="1" x14ac:dyDescent="0.35">
      <c r="D9" s="260"/>
      <c r="E9" s="261"/>
      <c r="F9" s="261"/>
      <c r="G9" s="261"/>
      <c r="H9" s="261"/>
      <c r="I9" s="262"/>
    </row>
    <row r="10" spans="1:12" ht="16.2" thickBot="1" x14ac:dyDescent="0.35"/>
    <row r="11" spans="1:12" ht="18.600000000000001" thickBot="1" x14ac:dyDescent="0.35">
      <c r="D11" s="209" t="s">
        <v>227</v>
      </c>
      <c r="E11" s="210"/>
      <c r="F11" s="210"/>
      <c r="G11" s="210"/>
      <c r="H11" s="210"/>
      <c r="I11" s="211"/>
    </row>
    <row r="12" spans="1:12" ht="16.5" customHeight="1" x14ac:dyDescent="0.3">
      <c r="D12" s="257">
        <f>Report_Run2!A76</f>
        <v>0</v>
      </c>
      <c r="E12" s="258"/>
      <c r="F12" s="258"/>
      <c r="G12" s="258"/>
      <c r="H12" s="258"/>
      <c r="I12" s="259"/>
    </row>
    <row r="13" spans="1:12" ht="29.25" customHeight="1" thickBot="1" x14ac:dyDescent="0.35">
      <c r="D13" s="260"/>
      <c r="E13" s="261"/>
      <c r="F13" s="261"/>
      <c r="G13" s="261"/>
      <c r="H13" s="261"/>
      <c r="I13" s="262"/>
    </row>
    <row r="14" spans="1:12" ht="16.2" thickBot="1" x14ac:dyDescent="0.35"/>
    <row r="15" spans="1:12" ht="18.600000000000001" thickBot="1" x14ac:dyDescent="0.35">
      <c r="D15" s="209" t="s">
        <v>241</v>
      </c>
      <c r="E15" s="210"/>
      <c r="F15" s="210"/>
      <c r="G15" s="210"/>
      <c r="H15" s="210"/>
      <c r="I15" s="211"/>
    </row>
    <row r="16" spans="1:12" x14ac:dyDescent="0.3">
      <c r="D16" s="257" t="str">
        <f>IF(AND(D8="Conform",D12="Conform"),"Conform","Not Conform")</f>
        <v>Not Conform</v>
      </c>
      <c r="E16" s="258"/>
      <c r="F16" s="258"/>
      <c r="G16" s="258"/>
      <c r="H16" s="258"/>
      <c r="I16" s="259"/>
    </row>
    <row r="17" spans="4:9" ht="27.75" customHeight="1" thickBot="1" x14ac:dyDescent="0.35">
      <c r="D17" s="260"/>
      <c r="E17" s="261"/>
      <c r="F17" s="261"/>
      <c r="G17" s="261"/>
      <c r="H17" s="261"/>
      <c r="I17" s="262"/>
    </row>
    <row r="18" spans="4:9" ht="16.2" thickBot="1" x14ac:dyDescent="0.35"/>
    <row r="19" spans="4:9" ht="15.75" customHeight="1" x14ac:dyDescent="0.3">
      <c r="D19" s="186" t="s">
        <v>240</v>
      </c>
      <c r="E19" s="187"/>
      <c r="F19" s="187"/>
      <c r="G19" s="187"/>
      <c r="H19" s="187"/>
      <c r="I19" s="188"/>
    </row>
    <row r="20" spans="4:9" x14ac:dyDescent="0.3">
      <c r="D20" s="189"/>
      <c r="E20" s="190"/>
      <c r="F20" s="190"/>
      <c r="G20" s="190"/>
      <c r="H20" s="190"/>
      <c r="I20" s="191"/>
    </row>
    <row r="21" spans="4:9" ht="16.2" thickBot="1" x14ac:dyDescent="0.35">
      <c r="D21" s="192"/>
      <c r="E21" s="193"/>
      <c r="F21" s="193"/>
      <c r="G21" s="193"/>
      <c r="H21" s="193"/>
      <c r="I21" s="194"/>
    </row>
    <row r="22" spans="4:9" x14ac:dyDescent="0.3">
      <c r="F22" s="14"/>
      <c r="G22" s="14"/>
      <c r="H22" s="14"/>
    </row>
    <row r="23" spans="4:9" x14ac:dyDescent="0.3">
      <c r="D23" s="195" t="s">
        <v>186</v>
      </c>
      <c r="E23" s="196"/>
      <c r="F23" s="196"/>
      <c r="G23" s="196"/>
      <c r="H23" s="196"/>
      <c r="I23" s="197"/>
    </row>
    <row r="24" spans="4:9" x14ac:dyDescent="0.3">
      <c r="D24" s="198"/>
      <c r="E24" s="199"/>
      <c r="F24" s="199"/>
      <c r="G24" s="199"/>
      <c r="H24" s="199"/>
      <c r="I24" s="200"/>
    </row>
    <row r="25" spans="4:9" x14ac:dyDescent="0.3">
      <c r="D25" s="198"/>
      <c r="E25" s="199"/>
      <c r="F25" s="199"/>
      <c r="G25" s="199"/>
      <c r="H25" s="199"/>
      <c r="I25" s="200"/>
    </row>
    <row r="26" spans="4:9" ht="16.2" thickBot="1" x14ac:dyDescent="0.35">
      <c r="D26" s="201"/>
      <c r="E26" s="202"/>
      <c r="F26" s="202"/>
      <c r="G26" s="202"/>
      <c r="H26" s="202"/>
      <c r="I26" s="203"/>
    </row>
  </sheetData>
  <sheetProtection algorithmName="SHA-512" hashValue="KjMAnOFG1XDot9wuK7YQNcCaIMXNB9t4EYN0n1Y2a6uLFbe9HN7Vaf5YSY1xCIvZ8maFK1Fz9/5j4QZRJZSRLA==" saltValue="9YFuweDUeYl+7kf3raQBAg==" spinCount="100000" sheet="1" objects="1" scenarios="1"/>
  <protectedRanges>
    <protectedRange sqref="D16 D23" name="Global decision"/>
  </protectedRanges>
  <mergeCells count="14">
    <mergeCell ref="D23:I26"/>
    <mergeCell ref="A1:C4"/>
    <mergeCell ref="E1:L1"/>
    <mergeCell ref="E2:L2"/>
    <mergeCell ref="E3:G3"/>
    <mergeCell ref="I3:L3"/>
    <mergeCell ref="E4:L4"/>
    <mergeCell ref="D19:I21"/>
    <mergeCell ref="D11:I11"/>
    <mergeCell ref="D12:I13"/>
    <mergeCell ref="D7:I7"/>
    <mergeCell ref="D8:I9"/>
    <mergeCell ref="D15:I15"/>
    <mergeCell ref="D16:I17"/>
  </mergeCells>
  <conditionalFormatting sqref="D7:D8">
    <cfRule type="cellIs" dxfId="18" priority="13" operator="equal">
      <formula>"FAIL"</formula>
    </cfRule>
  </conditionalFormatting>
  <conditionalFormatting sqref="D8">
    <cfRule type="cellIs" dxfId="17" priority="8" operator="equal">
      <formula>"Conform after Modification"</formula>
    </cfRule>
    <cfRule type="containsText" dxfId="16" priority="9" operator="containsText" text="Not Conform">
      <formula>NOT(ISERROR(SEARCH("Not Conform",D8)))</formula>
    </cfRule>
    <cfRule type="cellIs" dxfId="15" priority="10" operator="equal">
      <formula>"Conform"</formula>
    </cfRule>
    <cfRule type="containsText" dxfId="14" priority="11" operator="containsText" text="FAIL">
      <formula>NOT(ISERROR(SEARCH("FAIL",D8)))</formula>
    </cfRule>
    <cfRule type="containsText" dxfId="13" priority="12" operator="containsText" text="PASS">
      <formula>NOT(ISERROR(SEARCH("PASS",D8)))</formula>
    </cfRule>
  </conditionalFormatting>
  <conditionalFormatting sqref="D11">
    <cfRule type="cellIs" dxfId="12" priority="1" operator="equal">
      <formula>"FAIL"</formula>
    </cfRule>
  </conditionalFormatting>
  <conditionalFormatting sqref="D12">
    <cfRule type="cellIs" dxfId="11" priority="14" operator="equal">
      <formula>"Conform after Modification"</formula>
    </cfRule>
    <cfRule type="containsText" dxfId="10" priority="15" operator="containsText" text="Not Conform">
      <formula>NOT(ISERROR(SEARCH("Not Conform",D12)))</formula>
    </cfRule>
    <cfRule type="cellIs" dxfId="9" priority="16" operator="equal">
      <formula>"Conform"</formula>
    </cfRule>
    <cfRule type="containsText" dxfId="8" priority="17" operator="containsText" text="FAIL">
      <formula>NOT(ISERROR(SEARCH("FAIL",D12)))</formula>
    </cfRule>
    <cfRule type="containsText" dxfId="7" priority="18" operator="containsText" text="PASS">
      <formula>NOT(ISERROR(SEARCH("PASS",D12)))</formula>
    </cfRule>
    <cfRule type="cellIs" dxfId="6" priority="19" operator="equal">
      <formula>"FAIL"</formula>
    </cfRule>
  </conditionalFormatting>
  <conditionalFormatting sqref="D15:D16">
    <cfRule type="cellIs" dxfId="5" priority="7" operator="equal">
      <formula>"FAIL"</formula>
    </cfRule>
  </conditionalFormatting>
  <conditionalFormatting sqref="D16">
    <cfRule type="cellIs" dxfId="4" priority="2" operator="equal">
      <formula>"Conform after Modification"</formula>
    </cfRule>
    <cfRule type="containsText" dxfId="3" priority="3" operator="containsText" text="Not Conform">
      <formula>NOT(ISERROR(SEARCH("Not Conform",D16)))</formula>
    </cfRule>
    <cfRule type="cellIs" dxfId="2" priority="4" operator="equal">
      <formula>"Conform"</formula>
    </cfRule>
    <cfRule type="containsText" dxfId="1" priority="5" operator="containsText" text="FAIL">
      <formula>NOT(ISERROR(SEARCH("FAIL",D16)))</formula>
    </cfRule>
    <cfRule type="containsText" dxfId="0" priority="6" operator="containsText" text="PASS">
      <formula>NOT(ISERROR(SEARCH("PASS",D16)))</formula>
    </cfRule>
  </conditionalFormatting>
  <pageMargins left="0.7" right="0.7" top="0.75" bottom="0.75" header="0.3" footer="0.3"/>
  <pageSetup paperSize="9" scale="68" orientation="portrait" r:id="rId1"/>
  <headerFooter>
    <oddFooter>&amp;C&amp;P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b18fc8-39bd-4af5-b555-9f5811789850" xsi:nil="true"/>
    <lcf76f155ced4ddcb4097134ff3c332f xmlns="db40f5ed-bf06-4427-b8dc-e7abe8dbb6b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E4C3373680C7469356DA5765195E8A" ma:contentTypeVersion="14" ma:contentTypeDescription="Create a new document." ma:contentTypeScope="" ma:versionID="9b6c2114d3a086c39b2b1d70bca66b53">
  <xsd:schema xmlns:xsd="http://www.w3.org/2001/XMLSchema" xmlns:xs="http://www.w3.org/2001/XMLSchema" xmlns:p="http://schemas.microsoft.com/office/2006/metadata/properties" xmlns:ns2="db40f5ed-bf06-4427-b8dc-e7abe8dbb6ba" xmlns:ns3="aeb18fc8-39bd-4af5-b555-9f5811789850" targetNamespace="http://schemas.microsoft.com/office/2006/metadata/properties" ma:root="true" ma:fieldsID="e9c659f16423ea07feb698dd6c1aef2e" ns2:_="" ns3:_="">
    <xsd:import namespace="db40f5ed-bf06-4427-b8dc-e7abe8dbb6ba"/>
    <xsd:import namespace="aeb18fc8-39bd-4af5-b555-9f58117898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40f5ed-bf06-4427-b8dc-e7abe8dbb6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4d874a2-3a2e-404c-a332-33459d6381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b18fc8-39bd-4af5-b555-9f581178985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fe162cf7-e3e0-4bff-848e-41cd4f27236d}" ma:internalName="TaxCatchAll" ma:showField="CatchAllData" ma:web="aeb18fc8-39bd-4af5-b555-9f58117898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09530F8-4455-4D54-9E75-E55617A1F8C0}">
  <ds:schemaRefs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2006/metadata/properties"/>
    <ds:schemaRef ds:uri="af8b71ea-574e-4b09-9a2a-d42889ddf35e"/>
    <ds:schemaRef ds:uri="efd35272-eef5-44a7-bb9b-23192fcd730a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CF2A7078-D6F6-445F-913E-208443BCDD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32AFF97-8A2B-49AF-98AC-D31B564F6E9B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10</vt:i4>
      </vt:variant>
      <vt:variant>
        <vt:lpstr>Plages nommées</vt:lpstr>
      </vt:variant>
      <vt:variant>
        <vt:i4>9</vt:i4>
      </vt:variant>
    </vt:vector>
  </HeadingPairs>
  <TitlesOfParts>
    <vt:vector size="19" baseType="lpstr">
      <vt:lpstr>Quality Header</vt:lpstr>
      <vt:lpstr>Results_Run1</vt:lpstr>
      <vt:lpstr>QC_Advanced_Run1</vt:lpstr>
      <vt:lpstr>Report_Run1</vt:lpstr>
      <vt:lpstr>Formules</vt:lpstr>
      <vt:lpstr>Results_Run2</vt:lpstr>
      <vt:lpstr>QC_Advanced_Run2</vt:lpstr>
      <vt:lpstr>Report_Run2</vt:lpstr>
      <vt:lpstr>Summary</vt:lpstr>
      <vt:lpstr>Parameters</vt:lpstr>
      <vt:lpstr>Parameters!Zone_d_impression</vt:lpstr>
      <vt:lpstr>QC_Advanced_Run1!Zone_d_impression</vt:lpstr>
      <vt:lpstr>QC_Advanced_Run2!Zone_d_impression</vt:lpstr>
      <vt:lpstr>'Quality Header'!Zone_d_impression</vt:lpstr>
      <vt:lpstr>Report_Run1!Zone_d_impression</vt:lpstr>
      <vt:lpstr>Report_Run2!Zone_d_impression</vt:lpstr>
      <vt:lpstr>Results_Run1!Zone_d_impression</vt:lpstr>
      <vt:lpstr>Results_Run2!Zone_d_impression</vt:lpstr>
      <vt:lpstr>Summary!Zone_d_impression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stilla</dc:creator>
  <cp:keywords/>
  <dc:description/>
  <cp:lastModifiedBy>Jeanne Postma</cp:lastModifiedBy>
  <cp:revision/>
  <dcterms:created xsi:type="dcterms:W3CDTF">2020-05-27T11:30:43Z</dcterms:created>
  <dcterms:modified xsi:type="dcterms:W3CDTF">2025-07-22T09:00:10Z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0x010100DDE4C3373680C7469356DA5765195E8A</vt:lpwstr>
  </property>
  <property fmtid="{D5CDD505-2E9C-101B-9397-08002B2CF9AE}" pid="3" name="MediaServiceImageTags">
    <vt:lpwstr/>
  </property>
</Properties>
</file>