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r\manops\Commun_ManOps\QC_Validation\58-Validation Reagents\5-naica® IQOQ Kit\Production P06\AS\"/>
    </mc:Choice>
  </mc:AlternateContent>
  <xr:revisionPtr revIDLastSave="0" documentId="13_ncr:1_{7E9BEC84-0922-4892-B78D-7EC5F152B14F}" xr6:coauthVersionLast="47" xr6:coauthVersionMax="47" xr10:uidLastSave="{00000000-0000-0000-0000-000000000000}"/>
  <workbookProtection workbookAlgorithmName="SHA-512" workbookHashValue="M6DzQqaJD3fJh2WbRdu1yKSfJiSDCzvH95XGG7UkdVefpR+05p13BwUxfuvYgOjVaPOu32dfRiaB2DtzmRvt5g==" workbookSaltValue="wkbn486vjTUGS6CxXiPdjg==" workbookSpinCount="100000" lockStructure="1"/>
  <bookViews>
    <workbookView xWindow="-108" yWindow="-108" windowWidth="23256" windowHeight="12456" xr2:uid="{A601C884-0C86-4356-98CB-60FCBA6AD095}"/>
  </bookViews>
  <sheets>
    <sheet name="Quality Header" sheetId="5" r:id="rId1"/>
    <sheet name="Results" sheetId="1" r:id="rId2"/>
    <sheet name="Report" sheetId="3" r:id="rId3"/>
    <sheet name="Parameters" sheetId="4" state="hidden" r:id="rId4"/>
  </sheets>
  <definedNames>
    <definedName name="_xlnm.Print_Area" localSheetId="3">Parameters!$A$1:$J$26</definedName>
    <definedName name="_xlnm.Print_Area" localSheetId="0">'Quality Header'!$N$22</definedName>
    <definedName name="_xlnm.Print_Area" localSheetId="2">Report!$A$1:$O$37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" i="3" l="1"/>
  <c r="H21" i="4"/>
  <c r="H22" i="4"/>
  <c r="H20" i="4"/>
  <c r="G21" i="4"/>
  <c r="E25" i="3" s="1"/>
  <c r="G22" i="4"/>
  <c r="F25" i="3" s="1"/>
  <c r="G20" i="4"/>
  <c r="C21" i="3"/>
  <c r="B26" i="3"/>
  <c r="B27" i="3"/>
  <c r="A11" i="3"/>
  <c r="D8" i="3"/>
  <c r="D9" i="3"/>
  <c r="D10" i="3"/>
  <c r="D11" i="3"/>
  <c r="D12" i="3"/>
  <c r="D13" i="3"/>
  <c r="D14" i="3"/>
  <c r="D15" i="3"/>
  <c r="D16" i="3"/>
  <c r="D17" i="3"/>
  <c r="D18" i="3"/>
  <c r="D19" i="3"/>
  <c r="K8" i="3"/>
  <c r="K9" i="3"/>
  <c r="K10" i="3"/>
  <c r="K11" i="3"/>
  <c r="K12" i="3"/>
  <c r="K13" i="3"/>
  <c r="K14" i="3"/>
  <c r="K15" i="3"/>
  <c r="K16" i="3"/>
  <c r="K17" i="3"/>
  <c r="K18" i="3"/>
  <c r="K19" i="3"/>
  <c r="E8" i="3"/>
  <c r="F8" i="3" s="1" a="1"/>
  <c r="F8" i="3" s="1"/>
  <c r="D7" i="3"/>
  <c r="G8" i="3"/>
  <c r="H8" i="3"/>
  <c r="I8" i="3"/>
  <c r="J8" i="3"/>
  <c r="L8" i="3"/>
  <c r="E9" i="3"/>
  <c r="F9" i="3" a="1"/>
  <c r="F9" i="3" s="1"/>
  <c r="G9" i="3"/>
  <c r="H9" i="3"/>
  <c r="I9" i="3"/>
  <c r="J9" i="3"/>
  <c r="L9" i="3"/>
  <c r="E10" i="3"/>
  <c r="F10" i="3" s="1" a="1"/>
  <c r="F10" i="3" s="1"/>
  <c r="G10" i="3"/>
  <c r="H10" i="3"/>
  <c r="I10" i="3"/>
  <c r="J10" i="3"/>
  <c r="L10" i="3"/>
  <c r="E11" i="3"/>
  <c r="F11" i="3" s="1" a="1"/>
  <c r="F11" i="3" s="1"/>
  <c r="G11" i="3"/>
  <c r="H11" i="3"/>
  <c r="I11" i="3"/>
  <c r="J11" i="3"/>
  <c r="L11" i="3"/>
  <c r="E12" i="3"/>
  <c r="F12" i="3" s="1" a="1"/>
  <c r="F12" i="3" s="1"/>
  <c r="G12" i="3"/>
  <c r="H12" i="3"/>
  <c r="I12" i="3"/>
  <c r="J12" i="3"/>
  <c r="L12" i="3"/>
  <c r="E13" i="3"/>
  <c r="F13" i="3" s="1" a="1"/>
  <c r="F13" i="3" s="1"/>
  <c r="G13" i="3"/>
  <c r="H13" i="3"/>
  <c r="I13" i="3"/>
  <c r="J13" i="3"/>
  <c r="L13" i="3"/>
  <c r="E14" i="3"/>
  <c r="F14" i="3" s="1" a="1"/>
  <c r="F14" i="3" s="1"/>
  <c r="G14" i="3"/>
  <c r="H14" i="3"/>
  <c r="I14" i="3"/>
  <c r="J14" i="3"/>
  <c r="L14" i="3"/>
  <c r="E15" i="3"/>
  <c r="F15" i="3" s="1" a="1"/>
  <c r="F15" i="3" s="1"/>
  <c r="G15" i="3"/>
  <c r="H15" i="3"/>
  <c r="I15" i="3"/>
  <c r="J15" i="3"/>
  <c r="L15" i="3"/>
  <c r="E16" i="3"/>
  <c r="F16" i="3" s="1" a="1"/>
  <c r="F16" i="3" s="1"/>
  <c r="G16" i="3"/>
  <c r="H16" i="3"/>
  <c r="I16" i="3"/>
  <c r="J16" i="3"/>
  <c r="L16" i="3"/>
  <c r="E17" i="3"/>
  <c r="F17" i="3" s="1" a="1"/>
  <c r="F17" i="3" s="1"/>
  <c r="G17" i="3"/>
  <c r="H17" i="3"/>
  <c r="I17" i="3"/>
  <c r="J17" i="3"/>
  <c r="L17" i="3"/>
  <c r="E18" i="3"/>
  <c r="F18" i="3" s="1" a="1"/>
  <c r="F18" i="3" s="1"/>
  <c r="G18" i="3"/>
  <c r="H18" i="3"/>
  <c r="I18" i="3"/>
  <c r="J18" i="3"/>
  <c r="L18" i="3"/>
  <c r="E19" i="3"/>
  <c r="F19" i="3" s="1" a="1"/>
  <c r="F19" i="3" s="1"/>
  <c r="G19" i="3"/>
  <c r="H19" i="3"/>
  <c r="I19" i="3"/>
  <c r="J19" i="3"/>
  <c r="L19" i="3"/>
  <c r="A19" i="3"/>
  <c r="B19" i="3"/>
  <c r="A17" i="3"/>
  <c r="B17" i="3"/>
  <c r="A18" i="3"/>
  <c r="B18" i="3"/>
  <c r="A8" i="3"/>
  <c r="B8" i="3"/>
  <c r="A9" i="3"/>
  <c r="B9" i="3"/>
  <c r="A10" i="3"/>
  <c r="B10" i="3"/>
  <c r="B11" i="3"/>
  <c r="A12" i="3"/>
  <c r="B12" i="3"/>
  <c r="A13" i="3"/>
  <c r="B13" i="3"/>
  <c r="A14" i="3"/>
  <c r="B14" i="3"/>
  <c r="A15" i="3"/>
  <c r="B15" i="3"/>
  <c r="A16" i="3"/>
  <c r="B16" i="3"/>
  <c r="E7" i="3"/>
  <c r="B7" i="3"/>
  <c r="A7" i="3"/>
  <c r="D25" i="3" l="1"/>
  <c r="J26" i="3"/>
  <c r="J27" i="3" s="1"/>
  <c r="A26" i="3" a="1"/>
  <c r="A26" i="3" s="1"/>
  <c r="E26" i="3"/>
  <c r="H26" i="3" s="1" a="1"/>
  <c r="H26" i="3" s="1"/>
  <c r="H27" i="3" s="1"/>
  <c r="L26" i="3"/>
  <c r="J29" i="3" s="1"/>
  <c r="K26" i="3"/>
  <c r="K27" i="3" s="1"/>
  <c r="F26" i="3"/>
  <c r="I26" i="3" s="1" a="1"/>
  <c r="I26" i="3" s="1"/>
  <c r="I27" i="3" s="1"/>
  <c r="D26" i="3"/>
  <c r="D27" i="3" s="1"/>
  <c r="A27" i="3" a="1"/>
  <c r="A27" i="3" s="1"/>
  <c r="C26" i="3"/>
  <c r="C27" i="3" s="1"/>
  <c r="N26" i="3" a="1"/>
  <c r="N26" i="3" s="1"/>
  <c r="N27" i="3" s="1"/>
  <c r="M26" i="3" a="1"/>
  <c r="M26" i="3" s="1"/>
  <c r="M27" i="3" s="1"/>
  <c r="E27" i="3"/>
  <c r="O26" i="3" l="1" a="1"/>
  <c r="O26" i="3" s="1"/>
  <c r="O27" i="3" s="1"/>
  <c r="L27" i="3"/>
  <c r="G26" i="3" a="1"/>
  <c r="G26" i="3" s="1"/>
  <c r="G27" i="3" s="1"/>
  <c r="F2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tc={E6598B91-E7C7-4530-BEAE-DC78796A0278}</author>
  </authors>
  <commentList>
    <comment ref="C1" authorId="0" shapeId="0" xr:uid="{E6598B91-E7C7-4530-BEAE-DC78796A027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"PC" should be written as chamber name in all samples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<sst xmlns="http://schemas.openxmlformats.org/spreadsheetml/2006/main" count="157" uniqueCount="126">
  <si>
    <t>TYPE :</t>
  </si>
  <si>
    <t xml:space="preserve"> Quality Form Document (QFD)</t>
  </si>
  <si>
    <t xml:space="preserve">TITLE : </t>
  </si>
  <si>
    <t>DOC NO. :</t>
  </si>
  <si>
    <t>REVISION :</t>
  </si>
  <si>
    <t>A</t>
  </si>
  <si>
    <t>DOCUMENT HISTORY TABLE</t>
  </si>
  <si>
    <t xml:space="preserve">Revision </t>
  </si>
  <si>
    <t>Reason for change</t>
  </si>
  <si>
    <t>Author</t>
  </si>
  <si>
    <t>Change date</t>
  </si>
  <si>
    <t>Creation of the document</t>
  </si>
  <si>
    <t>JDO</t>
  </si>
  <si>
    <t>B</t>
  </si>
  <si>
    <t>C</t>
  </si>
  <si>
    <t>ChamberName</t>
  </si>
  <si>
    <t>ChamberID</t>
  </si>
  <si>
    <t>SampleName</t>
  </si>
  <si>
    <t>ChamberContext</t>
  </si>
  <si>
    <t>PoolingID</t>
  </si>
  <si>
    <t>TotalNumberOfDroplets</t>
  </si>
  <si>
    <t>Blue_Channel_SampleType</t>
  </si>
  <si>
    <t>Blue_Channel_ProcessedDilutionStock</t>
  </si>
  <si>
    <t>Blue_Channel_Concentration</t>
  </si>
  <si>
    <t>Blue_Channel_NumberOfPositiveDroplets</t>
  </si>
  <si>
    <t>Blue_Channel_NumberOfNegativeDroplets</t>
  </si>
  <si>
    <t>Blue_Channel_SeparabilityScore</t>
  </si>
  <si>
    <t>Blue_Channel_ConcentrationStock_Min</t>
  </si>
  <si>
    <t>Blue_Channel_ConcentrationStock_Max</t>
  </si>
  <si>
    <t>Blue_Channel_ConcentrationStock_RelativeUncertainty</t>
  </si>
  <si>
    <t>Green_Channel_SampleType</t>
  </si>
  <si>
    <t>Green_Channel_ProcessedDilutionStock</t>
  </si>
  <si>
    <t>Green_Channel_Concentration</t>
  </si>
  <si>
    <t>Green_Channel_NumberOfPositiveDroplets</t>
  </si>
  <si>
    <t>Green_Channel_NumberOfNegativeDroplets</t>
  </si>
  <si>
    <t>Green_Channel_SeparabilityScore</t>
  </si>
  <si>
    <t>Green_Channel_ConcentrationStock_Min</t>
  </si>
  <si>
    <t>Green_Channel_ConcentrationStock_Max</t>
  </si>
  <si>
    <t>Green_Channel_ConcentrationStock_RelativeUncertainty</t>
  </si>
  <si>
    <t>Red_Channel_SampleType</t>
  </si>
  <si>
    <t>Red_Channel_ProcessedDilutionStock</t>
  </si>
  <si>
    <t>Red_Channel_Concentration</t>
  </si>
  <si>
    <t>Red_Channel_NumberOfPositiveDroplets</t>
  </si>
  <si>
    <t>Red_Channel_NumberOfNegativeDroplets</t>
  </si>
  <si>
    <t>Red_Channel_SeparabilityScore</t>
  </si>
  <si>
    <t>Red_Channel_ConcentrationStock_Min</t>
  </si>
  <si>
    <t>Red_Channel_ConcentrationStock_Max</t>
  </si>
  <si>
    <t>Red_Channel_ConcentrationStock_RelativeUncertainty</t>
  </si>
  <si>
    <t>TITLE :</t>
  </si>
  <si>
    <t>DOC NO :</t>
  </si>
  <si>
    <t>DATE :</t>
  </si>
  <si>
    <t>Concentrations
Raw Data</t>
  </si>
  <si>
    <t>Separability Scores
Raw Data</t>
  </si>
  <si>
    <t>Exclude chambers? (Exclude = 0)</t>
  </si>
  <si>
    <t>Droplet Number PASS/FAIL</t>
  </si>
  <si>
    <t>Blue</t>
  </si>
  <si>
    <t>Green</t>
  </si>
  <si>
    <t>Red</t>
  </si>
  <si>
    <t>Exclusion:</t>
  </si>
  <si>
    <t>Experimental Data</t>
  </si>
  <si>
    <t>Droplet number</t>
  </si>
  <si>
    <t>Concentration
Average (cp/µL)</t>
  </si>
  <si>
    <t>Concentration
Relative Standard Deviation</t>
  </si>
  <si>
    <t>Separability Score
Average</t>
  </si>
  <si>
    <t>Separability Score
Relative Standard Deviation</t>
  </si>
  <si>
    <t>Conditions</t>
  </si>
  <si>
    <t>Number of Variables</t>
  </si>
  <si>
    <t>Average
(&gt;12.9k)</t>
  </si>
  <si>
    <t>Run Information</t>
  </si>
  <si>
    <t>Operator:</t>
  </si>
  <si>
    <t>Comment/Justification for chamber exclusion:</t>
  </si>
  <si>
    <t>Sapphire Chip Lot:</t>
  </si>
  <si>
    <t>PARAMETER</t>
  </si>
  <si>
    <t>UNIT</t>
  </si>
  <si>
    <t>VALUE</t>
  </si>
  <si>
    <t>Droplet numbers thresholds</t>
  </si>
  <si>
    <t>Droplet number PASS threshold</t>
  </si>
  <si>
    <t>number of droplets</t>
  </si>
  <si>
    <t>Relative Standard Deviation</t>
  </si>
  <si>
    <t>Separability thresholds</t>
  </si>
  <si>
    <t xml:space="preserve">Unit </t>
  </si>
  <si>
    <t>value</t>
  </si>
  <si>
    <t>acceptable &lt;</t>
  </si>
  <si>
    <t>BLUE</t>
  </si>
  <si>
    <t>none</t>
  </si>
  <si>
    <t>GREEN</t>
  </si>
  <si>
    <t>RED</t>
  </si>
  <si>
    <t>Concentration target value</t>
  </si>
  <si>
    <t>min</t>
  </si>
  <si>
    <t>max</t>
  </si>
  <si>
    <t>copies/µL</t>
  </si>
  <si>
    <t xml:space="preserve">Exclution of chambers </t>
  </si>
  <si>
    <t>Excluded chamber</t>
  </si>
  <si>
    <t>None excluded chamber</t>
  </si>
  <si>
    <t>17 Feb 2023</t>
  </si>
  <si>
    <t xml:space="preserve"> </t>
  </si>
  <si>
    <t>QFD-00344</t>
  </si>
  <si>
    <t>Geode Serial Number:</t>
  </si>
  <si>
    <t>Prism3 Serial Number:</t>
  </si>
  <si>
    <r>
      <t xml:space="preserve">Analysis Template for naica® IQ/OQ Kit 
</t>
    </r>
    <r>
      <rPr>
        <b/>
        <sz val="11"/>
        <color rgb="FF000000"/>
        <rFont val="Calibri"/>
        <family val="2"/>
        <scheme val="minor"/>
      </rPr>
      <t xml:space="preserve">3-color naica® system IQ/OQ run </t>
    </r>
  </si>
  <si>
    <t xml:space="preserve">Analysis Template for naica® IQ/OQ Kit: 3-color naica® system IQ/OQ run </t>
  </si>
  <si>
    <t>3-color naica® system IQ/OQ run
Raw Data</t>
  </si>
  <si>
    <t>3-color naica® system IQ/OQ run Results</t>
  </si>
  <si>
    <t>3-color naica® system IQ/OQ run Decision (Please select)</t>
  </si>
  <si>
    <t>The results are obtained by performing the 3-color naica® system IQ/OQ run with the naica® IQ/OQ Kit provided by Stilla Technologies and analyzing data as instructed in the Instructions for Use.</t>
  </si>
  <si>
    <t>IQ/OQ Run Date:</t>
  </si>
  <si>
    <t>naica® IQ/OQ Kit Lot:</t>
  </si>
  <si>
    <t>Min value</t>
  </si>
  <si>
    <t>29 Aug. 2023</t>
  </si>
  <si>
    <t>Blue
(&lt;8%)</t>
  </si>
  <si>
    <t>Green
(&lt;9%)</t>
  </si>
  <si>
    <t>Red
(&lt;8%)</t>
  </si>
  <si>
    <t>Blue
(&gt;7)</t>
  </si>
  <si>
    <t>Green
(&gt;11)</t>
  </si>
  <si>
    <t>Red
(&gt;8)</t>
  </si>
  <si>
    <t>Blue
(&lt;21%)</t>
  </si>
  <si>
    <t>Green
(&lt;31%)</t>
  </si>
  <si>
    <t>Red
(&lt;23%)</t>
  </si>
  <si>
    <t>Check</t>
  </si>
  <si>
    <t>Purpose:</t>
  </si>
  <si>
    <t>Thresholds in Green and Red optimized</t>
  </si>
  <si>
    <t>IQ/OQ Batch number</t>
  </si>
  <si>
    <t>JPO</t>
  </si>
  <si>
    <t>Update template to increment PC specifications according to the IQ/OQ Batch used</t>
  </si>
  <si>
    <t>08 Jul. 2024</t>
  </si>
  <si>
    <t>IQ24007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</si>
</sst>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[$-40C]d\-mmm\-yyyy;@"/>
  </numFmts>
  <fonts count="3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9"/>
      <name val="Calibri"/>
      <family val="2"/>
      <scheme val="minor"/>
    </font>
    <font>
      <b/>
      <sz val="14"/>
      <name val="Calibri"/>
      <family val="2"/>
      <scheme val="minor"/>
    </font>
    <font>
      <sz val="26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theme="1"/>
      <name val="Segoe UI"/>
      <family val="2"/>
    </font>
    <font>
      <b/>
      <u/>
      <sz val="12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Segoe UI"/>
      <family val="2"/>
    </font>
    <font>
      <b/>
      <sz val="14"/>
      <color theme="1"/>
      <name val="Segoe UI"/>
      <family val="2"/>
    </font>
    <font>
      <sz val="14"/>
      <color theme="1"/>
      <name val="Segoe UI"/>
      <family val="2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Segoe UI"/>
      <family val="2"/>
      <charset val="1"/>
    </font>
    <font>
      <b/>
      <sz val="11"/>
      <color rgb="FFFFFFFF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123255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16">
    <xf numFmtId="0" fontId="0" fillId="0" borderId="0" xfId="0"/>
    <xf numFmtId="0" fontId="0" fillId="0" borderId="1" xfId="0" applyBorder="1" applyAlignment="1">
      <alignment horizontal="center"/>
    </xf>
    <xf numFmtId="0" fontId="6" fillId="0" borderId="0" xfId="0" applyFont="1"/>
    <xf numFmtId="0" fontId="0" fillId="0" borderId="0" xfId="0" quotePrefix="1"/>
    <xf numFmtId="0" fontId="0" fillId="0" borderId="0" xfId="0" applyAlignment="1">
      <alignment horizontal="center" vertical="center" wrapText="1"/>
    </xf>
    <xf numFmtId="0" fontId="7" fillId="0" borderId="0" xfId="6"/>
    <xf numFmtId="9" fontId="0" fillId="0" borderId="0" xfId="0" applyNumberFormat="1"/>
    <xf numFmtId="0" fontId="2" fillId="0" borderId="0" xfId="9"/>
    <xf numFmtId="9" fontId="2" fillId="0" borderId="0" xfId="9" applyNumberFormat="1"/>
    <xf numFmtId="9" fontId="0" fillId="0" borderId="0" xfId="0" applyNumberFormat="1" applyAlignment="1">
      <alignment horizontal="center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6" fillId="0" borderId="0" xfId="6" applyFont="1" applyAlignment="1">
      <alignment wrapText="1"/>
    </xf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15" fillId="0" borderId="0" xfId="6" applyFont="1" applyAlignment="1">
      <alignment vertical="center" wrapText="1"/>
    </xf>
    <xf numFmtId="0" fontId="15" fillId="0" borderId="0" xfId="6" applyFont="1" applyAlignment="1">
      <alignment vertical="center"/>
    </xf>
    <xf numFmtId="0" fontId="6" fillId="0" borderId="13" xfId="6" applyFont="1" applyBorder="1" applyAlignment="1">
      <alignment horizontal="center"/>
    </xf>
    <xf numFmtId="0" fontId="6" fillId="0" borderId="0" xfId="6" applyFont="1" applyAlignment="1">
      <alignment horizontal="left"/>
    </xf>
    <xf numFmtId="0" fontId="6" fillId="0" borderId="0" xfId="6" applyFont="1" applyAlignment="1">
      <alignment horizontal="center"/>
    </xf>
    <xf numFmtId="0" fontId="7" fillId="0" borderId="0" xfId="6" applyAlignment="1">
      <alignment horizontal="center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2" borderId="3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0" xfId="0" applyFill="1"/>
    <xf numFmtId="0" fontId="0" fillId="2" borderId="8" xfId="0" applyFill="1" applyBorder="1"/>
    <xf numFmtId="0" fontId="0" fillId="2" borderId="9" xfId="0" applyFill="1" applyBorder="1"/>
    <xf numFmtId="0" fontId="7" fillId="0" borderId="0" xfId="6" applyAlignment="1">
      <alignment vertical="top"/>
    </xf>
    <xf numFmtId="0" fontId="7" fillId="0" borderId="0" xfId="6" applyAlignment="1">
      <alignment vertical="top" wrapText="1"/>
    </xf>
    <xf numFmtId="0" fontId="16" fillId="0" borderId="0" xfId="6" applyFont="1" applyAlignment="1">
      <alignment vertical="center"/>
    </xf>
    <xf numFmtId="0" fontId="10" fillId="0" borderId="0" xfId="6" applyFont="1" applyAlignment="1">
      <alignment vertical="center"/>
    </xf>
    <xf numFmtId="0" fontId="0" fillId="0" borderId="4" xfId="0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6" applyFont="1"/>
    <xf numFmtId="0" fontId="7" fillId="0" borderId="0" xfId="6" quotePrefix="1" applyAlignment="1">
      <alignment vertical="center" wrapText="1"/>
    </xf>
    <xf numFmtId="0" fontId="21" fillId="0" borderId="0" xfId="0" applyFont="1"/>
    <xf numFmtId="0" fontId="6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19" fillId="3" borderId="16" xfId="0" applyFont="1" applyFill="1" applyBorder="1" applyAlignment="1">
      <alignment horizontal="center" vertical="center" wrapText="1"/>
    </xf>
    <xf numFmtId="0" fontId="19" fillId="3" borderId="17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19" fillId="3" borderId="7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6" fillId="0" borderId="39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42" xfId="0" applyFont="1" applyBorder="1" applyAlignment="1">
      <alignment horizontal="left"/>
    </xf>
    <xf numFmtId="0" fontId="6" fillId="0" borderId="43" xfId="0" applyFont="1" applyBorder="1" applyAlignment="1">
      <alignment horizontal="left"/>
    </xf>
    <xf numFmtId="0" fontId="0" fillId="0" borderId="44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165" fontId="0" fillId="0" borderId="45" xfId="0" applyNumberFormat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47" xfId="0" applyNumberFormat="1" applyBorder="1" applyAlignment="1">
      <alignment horizontal="center"/>
    </xf>
    <xf numFmtId="165" fontId="0" fillId="0" borderId="38" xfId="0" applyNumberFormat="1" applyBorder="1" applyAlignment="1">
      <alignment horizontal="center"/>
    </xf>
    <xf numFmtId="165" fontId="0" fillId="0" borderId="41" xfId="0" applyNumberFormat="1" applyBorder="1" applyAlignment="1">
      <alignment horizontal="center"/>
    </xf>
    <xf numFmtId="0" fontId="19" fillId="6" borderId="7" xfId="0" applyFont="1" applyFill="1" applyBorder="1" applyAlignment="1">
      <alignment horizontal="center" vertical="center" wrapText="1"/>
    </xf>
    <xf numFmtId="0" fontId="19" fillId="6" borderId="16" xfId="0" applyFont="1" applyFill="1" applyBorder="1" applyAlignment="1">
      <alignment horizontal="center" vertical="center" wrapText="1"/>
    </xf>
    <xf numFmtId="0" fontId="19" fillId="7" borderId="7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/>
      <protection locked="0"/>
    </xf>
    <xf numFmtId="0" fontId="25" fillId="0" borderId="0" xfId="0" applyFont="1" applyAlignment="1" applyProtection="1">
      <alignment vertical="top"/>
      <protection locked="0"/>
    </xf>
    <xf numFmtId="0" fontId="26" fillId="0" borderId="0" xfId="0" applyFont="1" applyAlignment="1" applyProtection="1">
      <alignment horizontal="left" vertical="top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>
      <alignment horizontal="center" vertical="center"/>
    </xf>
    <xf numFmtId="0" fontId="15" fillId="0" borderId="11" xfId="0" applyFont="1" applyBorder="1" applyAlignment="1" applyProtection="1">
      <alignment horizontal="center" vertical="center"/>
      <protection locked="0"/>
    </xf>
    <xf numFmtId="164" fontId="0" fillId="0" borderId="0" xfId="1" applyNumberFormat="1" applyFont="1" applyBorder="1" applyAlignment="1">
      <alignment horizontal="center"/>
    </xf>
    <xf numFmtId="49" fontId="27" fillId="0" borderId="11" xfId="0" applyNumberFormat="1" applyFont="1" applyBorder="1" applyAlignment="1" applyProtection="1">
      <alignment horizontal="left" vertical="center"/>
      <protection locked="0"/>
    </xf>
    <xf numFmtId="49" fontId="27" fillId="0" borderId="48" xfId="0" applyNumberFormat="1" applyFont="1" applyBorder="1" applyAlignment="1" applyProtection="1">
      <alignment horizontal="left" vertical="center"/>
      <protection locked="0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13" xfId="0" applyBorder="1"/>
    <xf numFmtId="0" fontId="19" fillId="6" borderId="15" xfId="0" applyFont="1" applyFill="1" applyBorder="1" applyAlignment="1">
      <alignment horizontal="center" vertical="center" wrapText="1"/>
    </xf>
    <xf numFmtId="1" fontId="0" fillId="0" borderId="18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28" xfId="0" applyFont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7" fillId="0" borderId="13" xfId="6" applyBorder="1"/>
    <xf numFmtId="1" fontId="0" fillId="0" borderId="6" xfId="0" applyNumberFormat="1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8" fillId="0" borderId="6" xfId="0" applyNumberFormat="1" applyFont="1" applyBorder="1" applyAlignment="1">
      <alignment horizontal="center"/>
    </xf>
    <xf numFmtId="1" fontId="6" fillId="4" borderId="17" xfId="0" applyNumberFormat="1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/>
    </xf>
    <xf numFmtId="1" fontId="0" fillId="0" borderId="33" xfId="0" applyNumberFormat="1" applyBorder="1" applyAlignment="1">
      <alignment horizontal="center"/>
    </xf>
    <xf numFmtId="1" fontId="0" fillId="0" borderId="49" xfId="0" applyNumberFormat="1" applyBorder="1" applyAlignment="1">
      <alignment horizontal="center"/>
    </xf>
    <xf numFmtId="164" fontId="0" fillId="0" borderId="33" xfId="1" applyNumberFormat="1" applyFont="1" applyBorder="1" applyAlignment="1">
      <alignment horizontal="center"/>
    </xf>
    <xf numFmtId="0" fontId="19" fillId="3" borderId="50" xfId="0" applyFont="1" applyFill="1" applyBorder="1" applyAlignment="1">
      <alignment horizontal="center" vertical="center" wrapText="1"/>
    </xf>
    <xf numFmtId="164" fontId="0" fillId="0" borderId="11" xfId="1" applyNumberFormat="1" applyFont="1" applyBorder="1" applyAlignment="1">
      <alignment horizontal="center"/>
    </xf>
    <xf numFmtId="165" fontId="0" fillId="0" borderId="49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20" fillId="9" borderId="4" xfId="0" applyFont="1" applyFill="1" applyBorder="1" applyAlignment="1">
      <alignment horizontal="center"/>
    </xf>
    <xf numFmtId="0" fontId="20" fillId="9" borderId="0" xfId="0" applyFont="1" applyFill="1" applyAlignment="1">
      <alignment horizontal="center"/>
    </xf>
    <xf numFmtId="0" fontId="20" fillId="9" borderId="13" xfId="0" applyFont="1" applyFill="1" applyBorder="1" applyAlignment="1">
      <alignment horizontal="center"/>
    </xf>
    <xf numFmtId="0" fontId="7" fillId="0" borderId="0" xfId="6" quotePrefix="1"/>
    <xf numFmtId="0" fontId="0" fillId="0" borderId="0" xfId="6" applyFont="1" applyAlignment="1">
      <alignment horizontal="center"/>
    </xf>
    <xf numFmtId="0" fontId="0" fillId="0" borderId="0" xfId="0" applyAlignment="1">
      <alignment vertical="center"/>
    </xf>
    <xf numFmtId="14" fontId="0" fillId="9" borderId="34" xfId="0" applyNumberFormat="1" applyFill="1" applyBorder="1" applyAlignment="1">
      <alignment horizontal="center" vertical="center"/>
    </xf>
    <xf numFmtId="0" fontId="0" fillId="9" borderId="33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31" fillId="11" borderId="53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11" borderId="54" xfId="0" applyFont="1" applyFill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6" fontId="0" fillId="0" borderId="7" xfId="0" applyNumberFormat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6" fontId="0" fillId="0" borderId="5" xfId="0" applyNumberFormat="1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 wrapText="1"/>
    </xf>
    <xf numFmtId="166" fontId="0" fillId="0" borderId="7" xfId="0" applyNumberForma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15" fontId="0" fillId="0" borderId="5" xfId="0" quotePrefix="1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28" fillId="8" borderId="26" xfId="0" applyNumberFormat="1" applyFont="1" applyFill="1" applyBorder="1" applyAlignment="1">
      <alignment horizontal="center" vertical="center" wrapText="1"/>
    </xf>
    <xf numFmtId="165" fontId="28" fillId="8" borderId="27" xfId="0" applyNumberFormat="1" applyFont="1" applyFill="1" applyBorder="1" applyAlignment="1">
      <alignment horizontal="center" vertical="center" wrapText="1"/>
    </xf>
    <xf numFmtId="165" fontId="28" fillId="8" borderId="28" xfId="0" applyNumberFormat="1" applyFont="1" applyFill="1" applyBorder="1" applyAlignment="1">
      <alignment horizontal="center" vertical="center" wrapText="1"/>
    </xf>
    <xf numFmtId="0" fontId="28" fillId="8" borderId="32" xfId="0" applyFont="1" applyFill="1" applyBorder="1" applyAlignment="1">
      <alignment horizontal="center" vertical="center" wrapText="1"/>
    </xf>
    <xf numFmtId="0" fontId="28" fillId="8" borderId="14" xfId="0" applyFont="1" applyFill="1" applyBorder="1" applyAlignment="1">
      <alignment horizontal="center" vertical="center" wrapText="1"/>
    </xf>
    <xf numFmtId="0" fontId="28" fillId="8" borderId="36" xfId="0" applyFont="1" applyFill="1" applyBorder="1" applyAlignment="1">
      <alignment horizontal="center" vertical="center" wrapText="1"/>
    </xf>
    <xf numFmtId="0" fontId="29" fillId="8" borderId="13" xfId="0" applyFont="1" applyFill="1" applyBorder="1" applyAlignment="1">
      <alignment horizontal="center"/>
    </xf>
    <xf numFmtId="0" fontId="28" fillId="8" borderId="21" xfId="0" applyFont="1" applyFill="1" applyBorder="1" applyAlignment="1">
      <alignment horizontal="center" vertical="center" wrapText="1"/>
    </xf>
    <xf numFmtId="0" fontId="28" fillId="8" borderId="23" xfId="0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1" fontId="6" fillId="0" borderId="21" xfId="0" applyNumberFormat="1" applyFont="1" applyBorder="1" applyAlignment="1">
      <alignment horizontal="center" vertical="center" wrapText="1"/>
    </xf>
    <xf numFmtId="1" fontId="6" fillId="0" borderId="24" xfId="0" applyNumberFormat="1" applyFont="1" applyBorder="1" applyAlignment="1">
      <alignment horizontal="center" vertical="center" wrapText="1"/>
    </xf>
    <xf numFmtId="0" fontId="17" fillId="9" borderId="21" xfId="0" applyFont="1" applyFill="1" applyBorder="1" applyAlignment="1">
      <alignment horizontal="center" vertical="center"/>
    </xf>
    <xf numFmtId="0" fontId="17" fillId="9" borderId="24" xfId="0" applyFont="1" applyFill="1" applyBorder="1" applyAlignment="1">
      <alignment horizontal="center" vertical="center"/>
    </xf>
    <xf numFmtId="0" fontId="17" fillId="9" borderId="25" xfId="0" applyFont="1" applyFill="1" applyBorder="1" applyAlignment="1">
      <alignment horizontal="center" vertical="center"/>
    </xf>
    <xf numFmtId="0" fontId="30" fillId="9" borderId="55" xfId="0" applyFont="1" applyFill="1" applyBorder="1" applyAlignment="1">
      <alignment horizontal="center"/>
    </xf>
    <xf numFmtId="0" fontId="30" fillId="9" borderId="56" xfId="0" applyFont="1" applyFill="1" applyBorder="1" applyAlignment="1">
      <alignment horizontal="center"/>
    </xf>
    <xf numFmtId="49" fontId="27" fillId="0" borderId="6" xfId="0" applyNumberFormat="1" applyFont="1" applyBorder="1" applyAlignment="1" applyProtection="1">
      <alignment horizontal="left" vertical="center"/>
      <protection locked="0"/>
    </xf>
    <xf numFmtId="0" fontId="27" fillId="0" borderId="11" xfId="0" applyFont="1" applyBorder="1" applyAlignment="1" applyProtection="1">
      <alignment horizontal="left" vertical="center"/>
      <protection locked="0"/>
    </xf>
    <xf numFmtId="0" fontId="27" fillId="0" borderId="48" xfId="0" applyFont="1" applyBorder="1" applyAlignment="1" applyProtection="1">
      <alignment horizontal="left" vertical="center"/>
      <protection locked="0"/>
    </xf>
    <xf numFmtId="0" fontId="27" fillId="0" borderId="12" xfId="0" applyFont="1" applyBorder="1" applyAlignment="1" applyProtection="1">
      <alignment horizontal="left" vertical="center"/>
      <protection locked="0"/>
    </xf>
    <xf numFmtId="0" fontId="30" fillId="0" borderId="0" xfId="0" applyFont="1" applyAlignment="1">
      <alignment horizontal="center"/>
    </xf>
    <xf numFmtId="0" fontId="18" fillId="4" borderId="37" xfId="0" applyFont="1" applyFill="1" applyBorder="1" applyAlignment="1">
      <alignment horizontal="center" vertical="top"/>
    </xf>
    <xf numFmtId="0" fontId="18" fillId="4" borderId="0" xfId="0" applyFont="1" applyFill="1" applyAlignment="1">
      <alignment horizontal="center" vertical="top"/>
    </xf>
    <xf numFmtId="0" fontId="18" fillId="4" borderId="38" xfId="0" applyFont="1" applyFill="1" applyBorder="1" applyAlignment="1">
      <alignment horizontal="center" vertical="top"/>
    </xf>
    <xf numFmtId="0" fontId="0" fillId="9" borderId="44" xfId="0" applyFill="1" applyBorder="1" applyAlignment="1">
      <alignment horizontal="left" vertical="top" wrapText="1"/>
    </xf>
    <xf numFmtId="0" fontId="0" fillId="9" borderId="4" xfId="0" applyFill="1" applyBorder="1" applyAlignment="1">
      <alignment horizontal="left" vertical="top" wrapText="1"/>
    </xf>
    <xf numFmtId="0" fontId="0" fillId="9" borderId="47" xfId="0" applyFill="1" applyBorder="1" applyAlignment="1">
      <alignment horizontal="left" vertical="top" wrapText="1"/>
    </xf>
    <xf numFmtId="0" fontId="0" fillId="9" borderId="37" xfId="0" applyFill="1" applyBorder="1" applyAlignment="1">
      <alignment horizontal="left" vertical="top" wrapText="1"/>
    </xf>
    <xf numFmtId="0" fontId="0" fillId="9" borderId="0" xfId="0" applyFill="1" applyAlignment="1">
      <alignment horizontal="left" vertical="top" wrapText="1"/>
    </xf>
    <xf numFmtId="0" fontId="0" fillId="9" borderId="38" xfId="0" applyFill="1" applyBorder="1" applyAlignment="1">
      <alignment horizontal="left" vertical="top" wrapText="1"/>
    </xf>
    <xf numFmtId="0" fontId="0" fillId="9" borderId="40" xfId="0" applyFill="1" applyBorder="1" applyAlignment="1">
      <alignment horizontal="left" vertical="top" wrapText="1"/>
    </xf>
    <xf numFmtId="0" fontId="0" fillId="9" borderId="13" xfId="0" applyFill="1" applyBorder="1" applyAlignment="1">
      <alignment horizontal="left" vertical="top" wrapText="1"/>
    </xf>
    <xf numFmtId="0" fontId="0" fillId="9" borderId="41" xfId="0" applyFill="1" applyBorder="1" applyAlignment="1">
      <alignment horizontal="left" vertical="top" wrapText="1"/>
    </xf>
    <xf numFmtId="0" fontId="0" fillId="0" borderId="6" xfId="0" applyBorder="1" applyAlignment="1">
      <alignment horizontal="center"/>
    </xf>
    <xf numFmtId="0" fontId="27" fillId="0" borderId="11" xfId="0" applyFont="1" applyBorder="1" applyAlignment="1" applyProtection="1">
      <alignment horizontal="left" vertical="center" wrapText="1"/>
      <protection locked="0"/>
    </xf>
    <xf numFmtId="0" fontId="27" fillId="0" borderId="48" xfId="0" applyFont="1" applyBorder="1" applyAlignment="1" applyProtection="1">
      <alignment horizontal="left" vertical="center" wrapText="1"/>
      <protection locked="0"/>
    </xf>
    <xf numFmtId="0" fontId="27" fillId="0" borderId="12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165" fontId="6" fillId="0" borderId="29" xfId="0" applyNumberFormat="1" applyFont="1" applyBorder="1" applyAlignment="1">
      <alignment horizontal="center" vertical="center" wrapText="1"/>
    </xf>
    <xf numFmtId="165" fontId="6" fillId="0" borderId="30" xfId="0" applyNumberFormat="1" applyFont="1" applyBorder="1" applyAlignment="1">
      <alignment horizontal="center" vertical="center" wrapText="1"/>
    </xf>
    <xf numFmtId="0" fontId="28" fillId="8" borderId="28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39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11">
    <cellStyle name="Milliers 2" xfId="5" xr:uid="{41B83F0E-1DCC-4E76-BBEF-0B1DFD89FD31}"/>
    <cellStyle name="Normal" xfId="0" builtinId="0"/>
    <cellStyle name="Normal 2" xfId="6" xr:uid="{854BD1FF-C779-4DB1-B0DD-E771C07EBC61}"/>
    <cellStyle name="Normal 3" xfId="7" xr:uid="{5882364A-28E9-4EA3-AB4C-6654B8B106AF}"/>
    <cellStyle name="Normal 4" xfId="9" xr:uid="{0FD8F6AD-D35D-4CD7-A686-AAA0322134AB}"/>
    <cellStyle name="Pourcentage" xfId="1" builtinId="5"/>
    <cellStyle name="Pourcentage 2" xfId="2" xr:uid="{3EAB7E08-E7C0-45CA-B934-75B645F7F25D}"/>
    <cellStyle name="Pourcentage 3" xfId="4" xr:uid="{22CF068D-3991-4D94-BC19-A7C2376CB1BA}"/>
    <cellStyle name="Pourcentage 4" xfId="3" xr:uid="{E47A1841-139A-492E-A966-218F05255503}"/>
    <cellStyle name="Pourcentage 5" xfId="8" xr:uid="{C51D3ABB-131B-48A6-8899-DA0BE103190D}"/>
    <cellStyle name="Pourcentage 6" xfId="10" xr:uid="{CEFCB3FA-61C2-4042-AF7F-CDB5DD2EF363}"/>
  </cellStyles>
  <dxfs count="56"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375623"/>
      </font>
    </dxf>
    <dxf>
      <font>
        <b/>
        <i val="0"/>
        <color rgb="FFFF0000"/>
      </font>
    </dxf>
    <dxf>
      <font>
        <b/>
        <i val="0"/>
        <color rgb="FF375623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375623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3D039"/>
      <color rgb="FFC89448"/>
      <color rgb="FFE2EFDA"/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107CD32B-D8C5-4669-8939-2D2A50CED240}"/>
            </a:ext>
          </a:extLst>
        </xdr:cNvPr>
        <xdr:cNvSpPr txBox="1"/>
      </xdr:nvSpPr>
      <xdr:spPr>
        <a:xfrm>
          <a:off x="227457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0</xdr:col>
      <xdr:colOff>152400</xdr:colOff>
      <xdr:row>4</xdr:row>
      <xdr:rowOff>131818</xdr:rowOff>
    </xdr:from>
    <xdr:to>
      <xdr:col>1</xdr:col>
      <xdr:colOff>894147</xdr:colOff>
      <xdr:row>6</xdr:row>
      <xdr:rowOff>114300</xdr:rowOff>
    </xdr:to>
    <xdr:pic>
      <xdr:nvPicPr>
        <xdr:cNvPr id="3" name="Image 4">
          <a:extLst>
            <a:ext uri="{FF2B5EF4-FFF2-40B4-BE49-F238E27FC236}">
              <a16:creationId xmlns:a16="http://schemas.microsoft.com/office/drawing/2014/main" id="{FD0D3D0C-7B5D-4E2E-B5B2-08BB9720E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2400" y="931918"/>
          <a:ext cx="1665672" cy="382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775818</xdr:colOff>
      <xdr:row>1</xdr:row>
      <xdr:rowOff>1</xdr:rowOff>
    </xdr:from>
    <xdr:to>
      <xdr:col>2</xdr:col>
      <xdr:colOff>119062</xdr:colOff>
      <xdr:row>3</xdr:row>
      <xdr:rowOff>13607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36B9460B-6B6A-4499-961B-2607E2952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09256" y="226220"/>
          <a:ext cx="2355525" cy="477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1184485</xdr:colOff>
      <xdr:row>0</xdr:row>
      <xdr:rowOff>212422</xdr:rowOff>
    </xdr:from>
    <xdr:to>
      <xdr:col>1</xdr:col>
      <xdr:colOff>941916</xdr:colOff>
      <xdr:row>3</xdr:row>
      <xdr:rowOff>70668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8185E3C-2E91-40B6-AFB6-1E83C50FD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84485" y="212422"/>
          <a:ext cx="2106931" cy="58849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ulie Donzier" id="{632CA472-EE4A-4585-985E-788655C03A23}" userId="S::julie.donzier@stilla.fr::be1585bd-368b-4817-96eb-640220dd9e85" providerId="AD"/>
</personList>
</file>

<file path=xl/theme/theme1.xml><?xml version="1.0" encoding="utf-8"?>
<a:theme xmlns:a="http://schemas.openxmlformats.org/drawingml/2006/main" name="Thème Office">
  <a:themeElements>
    <a:clrScheme name="Stilla Palette">
      <a:dk1>
        <a:srgbClr val="000000"/>
      </a:dk1>
      <a:lt1>
        <a:srgbClr val="FFFFFF"/>
      </a:lt1>
      <a:dk2>
        <a:srgbClr val="123255"/>
      </a:dk2>
      <a:lt2>
        <a:srgbClr val="B39864"/>
      </a:lt2>
      <a:accent1>
        <a:srgbClr val="00082C"/>
      </a:accent1>
      <a:accent2>
        <a:srgbClr val="385983"/>
      </a:accent2>
      <a:accent3>
        <a:srgbClr val="8395B2"/>
      </a:accent3>
      <a:accent4>
        <a:srgbClr val="C02030"/>
      </a:accent4>
      <a:accent5>
        <a:srgbClr val="826B3A"/>
      </a:accent5>
      <a:accent6>
        <a:srgbClr val="E6CB93"/>
      </a:accent6>
      <a:hlink>
        <a:srgbClr val="8395B2"/>
      </a:hlink>
      <a:folHlink>
        <a:srgbClr val="38598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3-08-29T12:31:25.30" personId="{632CA472-EE4A-4585-985E-788655C03A23}" id="{E6598B91-E7C7-4530-BEAE-DC78796A0278}">
    <text>"PC" should be written as chamber name in all samples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0B084-20FF-47C6-AE18-4A559E0D2EA6}">
  <sheetPr codeName="Feuil1"/>
  <dimension ref="A1:H26"/>
  <sheetViews>
    <sheetView tabSelected="1" showWhiteSpace="0" view="pageLayout" zoomScaleNormal="100" workbookViewId="0">
      <selection activeCell="F15" sqref="F15"/>
    </sheetView>
  </sheetViews>
  <sheetFormatPr baseColWidth="10" defaultColWidth="9" defaultRowHeight="15.6" x14ac:dyDescent="0.3"/>
  <cols>
    <col min="1" max="1" width="11.69921875" customWidth="1"/>
    <col min="2" max="2" width="12.59765625" customWidth="1"/>
    <col min="3" max="3" width="11.69921875" customWidth="1"/>
    <col min="4" max="4" width="7.3984375" customWidth="1"/>
    <col min="5" max="5" width="7.59765625" customWidth="1"/>
    <col min="6" max="6" width="13.69921875" customWidth="1"/>
    <col min="7" max="7" width="15.59765625" customWidth="1"/>
  </cols>
  <sheetData>
    <row r="1" spans="1:8" ht="15.75" customHeight="1" x14ac:dyDescent="0.3">
      <c r="A1" s="24"/>
      <c r="B1" s="25"/>
      <c r="C1" s="123" t="s">
        <v>0</v>
      </c>
      <c r="D1" s="141" t="s">
        <v>1</v>
      </c>
      <c r="E1" s="141"/>
      <c r="F1" s="141"/>
      <c r="G1" s="141"/>
      <c r="H1" s="21"/>
    </row>
    <row r="2" spans="1:8" x14ac:dyDescent="0.3">
      <c r="A2" s="26"/>
      <c r="B2" s="27"/>
      <c r="C2" s="124"/>
      <c r="D2" s="141"/>
      <c r="E2" s="141"/>
      <c r="F2" s="141"/>
      <c r="G2" s="141"/>
      <c r="H2" s="21"/>
    </row>
    <row r="3" spans="1:8" x14ac:dyDescent="0.3">
      <c r="A3" s="26"/>
      <c r="B3" s="27"/>
      <c r="C3" s="125"/>
      <c r="D3" s="141"/>
      <c r="E3" s="141"/>
      <c r="F3" s="141"/>
      <c r="G3" s="141"/>
      <c r="H3" s="21"/>
    </row>
    <row r="4" spans="1:8" ht="15.75" customHeight="1" x14ac:dyDescent="0.3">
      <c r="A4" s="26"/>
      <c r="B4" s="27"/>
      <c r="C4" s="123" t="s">
        <v>2</v>
      </c>
      <c r="D4" s="141" t="s">
        <v>99</v>
      </c>
      <c r="E4" s="141"/>
      <c r="F4" s="141"/>
      <c r="G4" s="141"/>
      <c r="H4" s="22"/>
    </row>
    <row r="5" spans="1:8" x14ac:dyDescent="0.3">
      <c r="A5" s="26"/>
      <c r="B5" s="27"/>
      <c r="C5" s="124"/>
      <c r="D5" s="141"/>
      <c r="E5" s="141"/>
      <c r="F5" s="141"/>
      <c r="G5" s="141"/>
      <c r="H5" s="22"/>
    </row>
    <row r="6" spans="1:8" x14ac:dyDescent="0.3">
      <c r="A6" s="26"/>
      <c r="B6" s="27"/>
      <c r="C6" s="125"/>
      <c r="D6" s="141"/>
      <c r="E6" s="141"/>
      <c r="F6" s="141"/>
      <c r="G6" s="141"/>
      <c r="H6" s="22"/>
    </row>
    <row r="7" spans="1:8" ht="15.75" customHeight="1" x14ac:dyDescent="0.3">
      <c r="A7" s="26"/>
      <c r="B7" s="27"/>
      <c r="C7" s="123" t="s">
        <v>3</v>
      </c>
      <c r="D7" s="128" t="s">
        <v>96</v>
      </c>
      <c r="E7" s="129"/>
      <c r="F7" s="123" t="s">
        <v>50</v>
      </c>
      <c r="G7" s="134">
        <v>45481</v>
      </c>
      <c r="H7" s="21"/>
    </row>
    <row r="8" spans="1:8" x14ac:dyDescent="0.3">
      <c r="A8" s="26"/>
      <c r="B8" s="27"/>
      <c r="C8" s="124"/>
      <c r="D8" s="130"/>
      <c r="E8" s="131"/>
      <c r="F8" s="124"/>
      <c r="G8" s="135"/>
      <c r="H8" s="21"/>
    </row>
    <row r="9" spans="1:8" x14ac:dyDescent="0.3">
      <c r="A9" s="26"/>
      <c r="B9" s="27"/>
      <c r="C9" s="125"/>
      <c r="D9" s="132"/>
      <c r="E9" s="133"/>
      <c r="F9" s="125"/>
      <c r="G9" s="136"/>
      <c r="H9" s="21"/>
    </row>
    <row r="10" spans="1:8" x14ac:dyDescent="0.3">
      <c r="A10" s="26"/>
      <c r="B10" s="27"/>
      <c r="C10" s="126" t="s">
        <v>4</v>
      </c>
      <c r="D10" s="128" t="s">
        <v>14</v>
      </c>
      <c r="E10" s="146"/>
      <c r="F10" s="146"/>
      <c r="G10" s="129"/>
      <c r="H10" s="23"/>
    </row>
    <row r="11" spans="1:8" x14ac:dyDescent="0.3">
      <c r="A11" s="28"/>
      <c r="B11" s="29"/>
      <c r="C11" s="126"/>
      <c r="D11" s="132"/>
      <c r="E11" s="147"/>
      <c r="F11" s="147"/>
      <c r="G11" s="133"/>
      <c r="H11" s="23"/>
    </row>
    <row r="18" spans="1:7" x14ac:dyDescent="0.3">
      <c r="A18" s="140" t="s">
        <v>6</v>
      </c>
      <c r="B18" s="140"/>
      <c r="C18" s="140"/>
      <c r="D18" s="140"/>
      <c r="E18" s="140"/>
      <c r="F18" s="140"/>
      <c r="G18" s="140"/>
    </row>
    <row r="19" spans="1:7" x14ac:dyDescent="0.3">
      <c r="A19" s="121" t="s">
        <v>7</v>
      </c>
      <c r="B19" s="127" t="s">
        <v>8</v>
      </c>
      <c r="C19" s="127"/>
      <c r="D19" s="127"/>
      <c r="E19" s="127"/>
      <c r="F19" s="121" t="s">
        <v>9</v>
      </c>
      <c r="G19" s="121" t="s">
        <v>10</v>
      </c>
    </row>
    <row r="20" spans="1:7" x14ac:dyDescent="0.3">
      <c r="A20" s="122"/>
      <c r="B20" s="127"/>
      <c r="C20" s="127"/>
      <c r="D20" s="127"/>
      <c r="E20" s="127"/>
      <c r="F20" s="122"/>
      <c r="G20" s="122"/>
    </row>
    <row r="21" spans="1:7" x14ac:dyDescent="0.3">
      <c r="A21" s="142" t="s">
        <v>5</v>
      </c>
      <c r="B21" s="141" t="s">
        <v>11</v>
      </c>
      <c r="C21" s="141"/>
      <c r="D21" s="141"/>
      <c r="E21" s="141"/>
      <c r="F21" s="142" t="s">
        <v>12</v>
      </c>
      <c r="G21" s="145" t="s">
        <v>94</v>
      </c>
    </row>
    <row r="22" spans="1:7" x14ac:dyDescent="0.3">
      <c r="A22" s="143"/>
      <c r="B22" s="141"/>
      <c r="C22" s="141"/>
      <c r="D22" s="141"/>
      <c r="E22" s="141"/>
      <c r="F22" s="143"/>
      <c r="G22" s="143"/>
    </row>
    <row r="23" spans="1:7" x14ac:dyDescent="0.3">
      <c r="A23" s="142" t="s">
        <v>13</v>
      </c>
      <c r="B23" s="141" t="s">
        <v>120</v>
      </c>
      <c r="C23" s="141"/>
      <c r="D23" s="141"/>
      <c r="E23" s="141"/>
      <c r="F23" s="144" t="s">
        <v>12</v>
      </c>
      <c r="G23" s="142" t="s">
        <v>108</v>
      </c>
    </row>
    <row r="24" spans="1:7" x14ac:dyDescent="0.3">
      <c r="A24" s="143"/>
      <c r="B24" s="141"/>
      <c r="C24" s="141"/>
      <c r="D24" s="141"/>
      <c r="E24" s="141"/>
      <c r="F24" s="143"/>
      <c r="G24" s="143"/>
    </row>
    <row r="25" spans="1:7" x14ac:dyDescent="0.3">
      <c r="A25" s="137" t="s">
        <v>14</v>
      </c>
      <c r="B25" s="139" t="s">
        <v>123</v>
      </c>
      <c r="C25" s="139"/>
      <c r="D25" s="139"/>
      <c r="E25" s="139"/>
      <c r="F25" s="137" t="s">
        <v>122</v>
      </c>
      <c r="G25" s="119">
        <v>45481</v>
      </c>
    </row>
    <row r="26" spans="1:7" x14ac:dyDescent="0.3">
      <c r="A26" s="138"/>
      <c r="B26" s="139"/>
      <c r="C26" s="139"/>
      <c r="D26" s="139"/>
      <c r="E26" s="139"/>
      <c r="F26" s="138"/>
      <c r="G26" s="120"/>
    </row>
  </sheetData>
  <sheetProtection algorithmName="SHA-512" hashValue="G5uRJreIQ4v52gnHBFRh8ctlYhIoaPAEdBNnQ5LE/bZmHqEBIIOwq0XAXqyCTh8rEF37TmOr1k7dIZaf67vWBA==" saltValue="k0Sam6HlMU9mKbKqv/p//Q==" spinCount="100000" sheet="1" objects="1" scenarios="1"/>
  <mergeCells count="27">
    <mergeCell ref="A25:A26"/>
    <mergeCell ref="B25:E26"/>
    <mergeCell ref="A18:G18"/>
    <mergeCell ref="D1:G3"/>
    <mergeCell ref="F25:F26"/>
    <mergeCell ref="A21:A22"/>
    <mergeCell ref="B21:E22"/>
    <mergeCell ref="F21:F22"/>
    <mergeCell ref="A23:A24"/>
    <mergeCell ref="B23:E24"/>
    <mergeCell ref="F23:F24"/>
    <mergeCell ref="G21:G22"/>
    <mergeCell ref="D4:G6"/>
    <mergeCell ref="D10:G11"/>
    <mergeCell ref="A19:A20"/>
    <mergeCell ref="G23:G24"/>
    <mergeCell ref="G25:G26"/>
    <mergeCell ref="G19:G20"/>
    <mergeCell ref="C1:C3"/>
    <mergeCell ref="C4:C6"/>
    <mergeCell ref="C7:C9"/>
    <mergeCell ref="C10:C11"/>
    <mergeCell ref="B19:E20"/>
    <mergeCell ref="F19:F20"/>
    <mergeCell ref="D7:E9"/>
    <mergeCell ref="F7:F9"/>
    <mergeCell ref="G7:G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FACAE-68BC-4697-AA5F-0A42FDB52A3D}">
  <sheetPr codeName="Feuil2"/>
  <dimension ref="A1:AG100"/>
  <sheetViews>
    <sheetView zoomScale="70" zoomScaleNormal="70" workbookViewId="0">
      <pane xSplit="1" ySplit="1" topLeftCell="E2" activePane="bottomRight" state="frozen"/>
      <selection activeCell="H22" sqref="H22"/>
      <selection pane="topRight" activeCell="H22" sqref="H22"/>
      <selection pane="bottomLeft" activeCell="H22" sqref="H22"/>
      <selection pane="bottomRight" activeCell="A2" sqref="A2:XFD13"/>
    </sheetView>
  </sheetViews>
  <sheetFormatPr baseColWidth="10" defaultColWidth="10.59765625" defaultRowHeight="15.6" x14ac:dyDescent="0.3"/>
  <cols>
    <col min="1" max="1" width="30.19921875" customWidth="1"/>
    <col min="2" max="2" width="16.8984375" customWidth="1"/>
    <col min="3" max="3" width="17.59765625" customWidth="1"/>
  </cols>
  <sheetData>
    <row r="1" spans="1:33" s="4" customFormat="1" ht="93.6" x14ac:dyDescent="0.3">
      <c r="A1" s="4" t="s">
        <v>15</v>
      </c>
      <c r="B1" s="4" t="s">
        <v>16</v>
      </c>
      <c r="C1" s="4" t="s">
        <v>17</v>
      </c>
      <c r="D1" s="4" t="s">
        <v>18</v>
      </c>
      <c r="E1" s="4" t="s">
        <v>19</v>
      </c>
      <c r="F1" s="4" t="s">
        <v>20</v>
      </c>
      <c r="G1" s="4" t="s">
        <v>21</v>
      </c>
      <c r="H1" s="4" t="s">
        <v>22</v>
      </c>
      <c r="I1" s="4" t="s">
        <v>23</v>
      </c>
      <c r="J1" s="4" t="s">
        <v>24</v>
      </c>
      <c r="K1" s="4" t="s">
        <v>25</v>
      </c>
      <c r="L1" s="4" t="s">
        <v>26</v>
      </c>
      <c r="M1" s="4" t="s">
        <v>27</v>
      </c>
      <c r="N1" s="4" t="s">
        <v>28</v>
      </c>
      <c r="O1" s="4" t="s">
        <v>29</v>
      </c>
      <c r="P1" s="4" t="s">
        <v>30</v>
      </c>
      <c r="Q1" s="4" t="s">
        <v>31</v>
      </c>
      <c r="R1" s="4" t="s">
        <v>32</v>
      </c>
      <c r="S1" s="4" t="s">
        <v>33</v>
      </c>
      <c r="T1" s="4" t="s">
        <v>34</v>
      </c>
      <c r="U1" s="4" t="s">
        <v>35</v>
      </c>
      <c r="V1" s="4" t="s">
        <v>36</v>
      </c>
      <c r="W1" s="4" t="s">
        <v>37</v>
      </c>
      <c r="X1" s="4" t="s">
        <v>38</v>
      </c>
      <c r="Y1" s="4" t="s">
        <v>39</v>
      </c>
      <c r="Z1" s="4" t="s">
        <v>40</v>
      </c>
      <c r="AA1" s="4" t="s">
        <v>41</v>
      </c>
      <c r="AB1" s="4" t="s">
        <v>42</v>
      </c>
      <c r="AC1" s="4" t="s">
        <v>43</v>
      </c>
      <c r="AD1" s="4" t="s">
        <v>44</v>
      </c>
      <c r="AE1" s="4" t="s">
        <v>45</v>
      </c>
      <c r="AF1" s="4" t="s">
        <v>46</v>
      </c>
      <c r="AG1" s="4" t="s">
        <v>47</v>
      </c>
    </row>
    <row r="2" spans="1:33" x14ac:dyDescent="0.3">
      <c r="O2" s="6"/>
      <c r="X2" s="6"/>
      <c r="AG2" s="6"/>
    </row>
    <row r="3" spans="1:33" x14ac:dyDescent="0.3">
      <c r="O3" s="6"/>
      <c r="X3" s="6"/>
      <c r="AG3" s="6"/>
    </row>
    <row r="4" spans="1:33" x14ac:dyDescent="0.3">
      <c r="O4" s="6"/>
      <c r="X4" s="6"/>
      <c r="AG4" s="6"/>
    </row>
    <row r="5" spans="1:33" x14ac:dyDescent="0.3">
      <c r="O5" s="6"/>
      <c r="X5" s="6"/>
      <c r="AG5" s="6"/>
    </row>
    <row r="6" spans="1:33" x14ac:dyDescent="0.3">
      <c r="O6" s="6"/>
      <c r="X6" s="6"/>
      <c r="AG6" s="6"/>
    </row>
    <row r="7" spans="1:33" x14ac:dyDescent="0.3">
      <c r="O7" s="6"/>
      <c r="X7" s="6"/>
      <c r="AG7" s="6"/>
    </row>
    <row r="8" spans="1:33" x14ac:dyDescent="0.3">
      <c r="O8" s="6"/>
      <c r="X8" s="6"/>
      <c r="AG8" s="6"/>
    </row>
    <row r="9" spans="1:33" x14ac:dyDescent="0.3">
      <c r="O9" s="6"/>
      <c r="X9" s="6"/>
      <c r="AG9" s="6"/>
    </row>
    <row r="10" spans="1:33" x14ac:dyDescent="0.3">
      <c r="O10" s="6"/>
      <c r="X10" s="6"/>
      <c r="AG10" s="6"/>
    </row>
    <row r="11" spans="1:33" x14ac:dyDescent="0.3">
      <c r="O11" s="6"/>
      <c r="X11" s="6"/>
      <c r="AG11" s="6"/>
    </row>
    <row r="12" spans="1:33" x14ac:dyDescent="0.3">
      <c r="O12" s="6"/>
      <c r="X12" s="6"/>
      <c r="AG12" s="6"/>
    </row>
    <row r="13" spans="1:33" x14ac:dyDescent="0.3">
      <c r="O13" s="6"/>
      <c r="X13" s="6"/>
      <c r="AG13" s="6"/>
    </row>
    <row r="14" spans="1:33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8"/>
      <c r="P14" s="7"/>
      <c r="Q14" s="7"/>
      <c r="R14" s="7"/>
      <c r="S14" s="7"/>
      <c r="T14" s="7"/>
      <c r="U14" s="7"/>
      <c r="V14" s="7"/>
      <c r="W14" s="7"/>
      <c r="X14" s="8"/>
      <c r="Y14" s="7"/>
      <c r="Z14" s="7"/>
      <c r="AA14" s="7"/>
      <c r="AB14" s="7"/>
      <c r="AC14" s="7"/>
      <c r="AD14" s="7"/>
      <c r="AE14" s="7"/>
      <c r="AF14" s="7"/>
      <c r="AG14" s="8"/>
    </row>
    <row r="15" spans="1:33" x14ac:dyDescent="0.3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8"/>
      <c r="P15" s="7"/>
      <c r="Q15" s="7"/>
      <c r="R15" s="7"/>
      <c r="S15" s="7"/>
      <c r="T15" s="7"/>
      <c r="U15" s="7"/>
      <c r="V15" s="7"/>
      <c r="W15" s="7"/>
      <c r="X15" s="8"/>
      <c r="Y15" s="7"/>
      <c r="Z15" s="7"/>
      <c r="AA15" s="7"/>
      <c r="AB15" s="7"/>
      <c r="AC15" s="7"/>
      <c r="AD15" s="7"/>
      <c r="AE15" s="7"/>
      <c r="AF15" s="7"/>
      <c r="AG15" s="8"/>
    </row>
    <row r="16" spans="1:33" x14ac:dyDescent="0.3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8"/>
      <c r="P16" s="7"/>
      <c r="Q16" s="7"/>
      <c r="R16" s="7"/>
      <c r="S16" s="7"/>
      <c r="T16" s="7"/>
      <c r="U16" s="7"/>
      <c r="V16" s="7"/>
      <c r="W16" s="7"/>
      <c r="X16" s="8"/>
      <c r="Y16" s="7"/>
      <c r="Z16" s="7"/>
      <c r="AA16" s="7"/>
      <c r="AB16" s="7"/>
      <c r="AC16" s="7"/>
      <c r="AD16" s="7"/>
      <c r="AE16" s="7"/>
      <c r="AF16" s="7"/>
      <c r="AG16" s="8"/>
    </row>
    <row r="17" spans="1:33" x14ac:dyDescent="0.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8"/>
      <c r="P17" s="7"/>
      <c r="Q17" s="7"/>
      <c r="R17" s="7"/>
      <c r="S17" s="7"/>
      <c r="T17" s="7"/>
      <c r="U17" s="7"/>
      <c r="V17" s="7"/>
      <c r="W17" s="7"/>
      <c r="X17" s="8"/>
      <c r="Y17" s="7"/>
      <c r="Z17" s="7"/>
      <c r="AA17" s="7"/>
      <c r="AB17" s="7"/>
      <c r="AC17" s="7"/>
      <c r="AD17" s="7"/>
      <c r="AE17" s="7"/>
      <c r="AF17" s="7"/>
      <c r="AG17" s="8"/>
    </row>
    <row r="18" spans="1:33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8"/>
      <c r="P18" s="7"/>
      <c r="Q18" s="7"/>
      <c r="R18" s="7"/>
      <c r="S18" s="7"/>
      <c r="T18" s="7"/>
      <c r="U18" s="7"/>
      <c r="V18" s="7"/>
      <c r="W18" s="7"/>
      <c r="X18" s="8"/>
      <c r="Y18" s="7"/>
      <c r="Z18" s="7"/>
      <c r="AA18" s="7"/>
      <c r="AB18" s="7"/>
      <c r="AC18" s="7"/>
      <c r="AD18" s="7"/>
      <c r="AE18" s="7"/>
      <c r="AF18" s="7"/>
      <c r="AG18" s="8"/>
    </row>
    <row r="19" spans="1:33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8"/>
      <c r="P19" s="7"/>
      <c r="Q19" s="7"/>
      <c r="R19" s="7"/>
      <c r="S19" s="7"/>
      <c r="T19" s="7"/>
      <c r="U19" s="7"/>
      <c r="V19" s="7"/>
      <c r="W19" s="7"/>
      <c r="X19" s="8"/>
      <c r="Y19" s="7"/>
      <c r="Z19" s="7"/>
      <c r="AA19" s="7"/>
      <c r="AB19" s="7"/>
      <c r="AC19" s="7"/>
      <c r="AD19" s="7"/>
      <c r="AE19" s="7"/>
      <c r="AF19" s="7"/>
      <c r="AG19" s="8"/>
    </row>
    <row r="20" spans="1:33" s="5" customForma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8"/>
      <c r="P20" s="7"/>
      <c r="Q20" s="7"/>
      <c r="R20" s="7"/>
      <c r="S20" s="7"/>
      <c r="T20" s="7"/>
      <c r="U20" s="7"/>
      <c r="V20" s="7"/>
      <c r="W20" s="7"/>
      <c r="X20" s="8"/>
      <c r="Y20" s="7"/>
      <c r="Z20" s="7"/>
      <c r="AA20" s="7"/>
      <c r="AB20" s="7"/>
      <c r="AC20" s="7"/>
      <c r="AD20" s="7"/>
      <c r="AE20" s="7"/>
      <c r="AF20" s="7"/>
      <c r="AG20" s="8"/>
    </row>
    <row r="21" spans="1:33" s="5" customForma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8"/>
      <c r="P21" s="7"/>
      <c r="Q21" s="7"/>
      <c r="R21" s="7"/>
      <c r="S21" s="7"/>
      <c r="T21" s="7"/>
      <c r="U21" s="7"/>
      <c r="V21" s="7"/>
      <c r="W21" s="7"/>
      <c r="X21" s="8"/>
      <c r="Y21" s="7"/>
      <c r="Z21" s="7"/>
      <c r="AA21" s="7"/>
      <c r="AB21" s="7"/>
      <c r="AC21" s="7"/>
      <c r="AD21" s="7"/>
      <c r="AE21" s="7"/>
      <c r="AF21" s="7"/>
      <c r="AG21" s="8"/>
    </row>
    <row r="22" spans="1:33" s="5" customForma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/>
      <c r="P22" s="7"/>
      <c r="Q22" s="7"/>
      <c r="R22" s="7"/>
      <c r="S22" s="7"/>
      <c r="T22" s="7"/>
      <c r="U22" s="7"/>
      <c r="V22" s="7"/>
      <c r="W22" s="7"/>
      <c r="X22" s="8"/>
      <c r="Y22" s="7"/>
      <c r="Z22" s="7"/>
      <c r="AA22" s="7"/>
      <c r="AB22" s="7"/>
      <c r="AC22" s="7"/>
      <c r="AD22" s="7"/>
      <c r="AE22" s="7"/>
      <c r="AF22" s="7"/>
      <c r="AG22" s="8"/>
    </row>
    <row r="23" spans="1:33" s="5" customForma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/>
      <c r="P23" s="7"/>
      <c r="Q23" s="7"/>
      <c r="R23" s="7"/>
      <c r="S23" s="7"/>
      <c r="T23" s="7"/>
      <c r="U23" s="7"/>
      <c r="V23" s="7"/>
      <c r="W23" s="7"/>
      <c r="X23" s="8"/>
      <c r="Y23" s="7"/>
      <c r="Z23" s="7"/>
      <c r="AA23" s="7"/>
      <c r="AB23" s="7"/>
      <c r="AC23" s="7"/>
      <c r="AD23" s="7"/>
      <c r="AE23" s="7"/>
      <c r="AF23" s="7"/>
      <c r="AG23" s="8"/>
    </row>
    <row r="24" spans="1:33" s="5" customForma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/>
      <c r="P24" s="7"/>
      <c r="Q24" s="7"/>
      <c r="R24" s="7"/>
      <c r="S24" s="7"/>
      <c r="T24" s="7"/>
      <c r="U24" s="7"/>
      <c r="V24" s="7"/>
      <c r="W24" s="7"/>
      <c r="X24" s="8"/>
      <c r="Y24" s="7"/>
      <c r="Z24" s="7"/>
      <c r="AA24" s="7"/>
      <c r="AB24" s="7"/>
      <c r="AC24" s="7"/>
      <c r="AD24" s="7"/>
      <c r="AE24" s="7"/>
      <c r="AF24" s="7"/>
      <c r="AG24" s="8"/>
    </row>
    <row r="25" spans="1:33" s="5" customForma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/>
      <c r="P25" s="7"/>
      <c r="Q25" s="7"/>
      <c r="R25" s="7"/>
      <c r="S25" s="7"/>
      <c r="T25" s="7"/>
      <c r="U25" s="7"/>
      <c r="V25" s="7"/>
      <c r="W25" s="7"/>
      <c r="X25" s="8"/>
      <c r="Y25" s="7"/>
      <c r="Z25" s="7"/>
      <c r="AA25" s="7"/>
      <c r="AB25" s="7"/>
      <c r="AC25" s="7"/>
      <c r="AD25" s="7"/>
      <c r="AE25" s="7"/>
      <c r="AF25" s="7"/>
      <c r="AG25" s="8"/>
    </row>
    <row r="26" spans="1:33" s="5" customForma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/>
      <c r="P26" s="7"/>
      <c r="Q26" s="7"/>
      <c r="R26" s="7"/>
      <c r="S26" s="7"/>
      <c r="T26" s="7"/>
      <c r="U26" s="7"/>
      <c r="V26" s="7"/>
      <c r="W26" s="7"/>
      <c r="X26" s="8"/>
      <c r="Y26" s="7"/>
      <c r="Z26" s="7"/>
      <c r="AA26" s="7"/>
      <c r="AB26" s="7"/>
      <c r="AC26" s="7"/>
      <c r="AD26" s="7"/>
      <c r="AE26" s="7"/>
      <c r="AF26" s="7"/>
      <c r="AG26" s="8"/>
    </row>
    <row r="27" spans="1:33" s="5" customForma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/>
      <c r="P27" s="7"/>
      <c r="Q27" s="7"/>
      <c r="R27" s="7"/>
      <c r="S27" s="7"/>
      <c r="T27" s="7"/>
      <c r="U27" s="7"/>
      <c r="V27" s="7"/>
      <c r="W27" s="7"/>
      <c r="X27" s="8"/>
      <c r="Y27" s="7"/>
      <c r="Z27" s="7"/>
      <c r="AA27" s="7"/>
      <c r="AB27" s="7"/>
      <c r="AC27" s="7"/>
      <c r="AD27" s="7"/>
      <c r="AE27" s="7"/>
      <c r="AF27" s="7"/>
      <c r="AG27" s="8"/>
    </row>
    <row r="28" spans="1:33" s="5" customForma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/>
      <c r="P28" s="7"/>
      <c r="Q28" s="7"/>
      <c r="R28" s="7"/>
      <c r="S28" s="7"/>
      <c r="T28" s="7"/>
      <c r="U28" s="7"/>
      <c r="V28" s="7"/>
      <c r="W28" s="7"/>
      <c r="X28" s="8"/>
      <c r="Y28" s="7"/>
      <c r="Z28" s="7"/>
      <c r="AA28" s="7"/>
      <c r="AB28" s="7"/>
      <c r="AC28" s="7"/>
      <c r="AD28" s="7"/>
      <c r="AE28" s="7"/>
      <c r="AF28" s="7"/>
      <c r="AG28" s="8"/>
    </row>
    <row r="29" spans="1:33" x14ac:dyDescent="0.3">
      <c r="C29" s="7"/>
      <c r="X29" s="6"/>
      <c r="AG29" s="6"/>
    </row>
    <row r="30" spans="1:33" x14ac:dyDescent="0.3">
      <c r="C30" s="7"/>
      <c r="X30" s="6"/>
      <c r="AG30" s="6"/>
    </row>
    <row r="31" spans="1:33" x14ac:dyDescent="0.3">
      <c r="C31" s="7"/>
      <c r="X31" s="6"/>
      <c r="AG31" s="6"/>
    </row>
    <row r="32" spans="1:33" x14ac:dyDescent="0.3">
      <c r="C32" s="7"/>
      <c r="X32" s="6"/>
      <c r="AG32" s="6"/>
    </row>
    <row r="33" spans="1:33" x14ac:dyDescent="0.3">
      <c r="C33" s="7"/>
      <c r="O33" s="6"/>
      <c r="X33" s="6"/>
      <c r="AG33" s="6"/>
    </row>
    <row r="34" spans="1:33" x14ac:dyDescent="0.3">
      <c r="C34" s="7"/>
      <c r="O34" s="6"/>
      <c r="X34" s="6"/>
      <c r="AG34" s="6"/>
    </row>
    <row r="35" spans="1:33" x14ac:dyDescent="0.3">
      <c r="C35" s="7"/>
      <c r="O35" s="6"/>
      <c r="X35" s="6"/>
      <c r="AG35" s="6"/>
    </row>
    <row r="36" spans="1:33" x14ac:dyDescent="0.3">
      <c r="C36" s="7"/>
      <c r="O36" s="6"/>
      <c r="X36" s="6"/>
      <c r="AG36" s="6"/>
    </row>
    <row r="37" spans="1:33" x14ac:dyDescent="0.3">
      <c r="C37" s="7"/>
      <c r="O37" s="6"/>
      <c r="X37" s="6"/>
      <c r="AG37" s="6"/>
    </row>
    <row r="38" spans="1:33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/>
      <c r="P38" s="7"/>
      <c r="Q38" s="7"/>
      <c r="R38" s="7"/>
      <c r="S38" s="7"/>
      <c r="T38" s="7"/>
      <c r="U38" s="7"/>
      <c r="V38" s="7"/>
      <c r="W38" s="7"/>
      <c r="X38" s="8"/>
      <c r="Y38" s="7"/>
      <c r="Z38" s="7"/>
      <c r="AA38" s="7"/>
      <c r="AB38" s="7"/>
      <c r="AC38" s="7"/>
      <c r="AD38" s="7"/>
      <c r="AE38" s="7"/>
      <c r="AF38" s="7"/>
      <c r="AG38" s="8"/>
    </row>
    <row r="39" spans="1:33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8"/>
      <c r="P39" s="7"/>
      <c r="Q39" s="7"/>
      <c r="R39" s="7"/>
      <c r="S39" s="7"/>
      <c r="T39" s="7"/>
      <c r="U39" s="7"/>
      <c r="V39" s="7"/>
      <c r="W39" s="7"/>
      <c r="X39" s="8"/>
      <c r="Y39" s="7"/>
      <c r="Z39" s="7"/>
      <c r="AA39" s="7"/>
      <c r="AB39" s="7"/>
      <c r="AC39" s="7"/>
      <c r="AD39" s="7"/>
      <c r="AE39" s="7"/>
      <c r="AF39" s="7"/>
      <c r="AG39" s="8"/>
    </row>
    <row r="40" spans="1:33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8"/>
      <c r="P40" s="7"/>
      <c r="Q40" s="7"/>
      <c r="R40" s="7"/>
      <c r="S40" s="7"/>
      <c r="T40" s="7"/>
      <c r="U40" s="7"/>
      <c r="V40" s="7"/>
      <c r="W40" s="7"/>
      <c r="X40" s="8"/>
      <c r="Y40" s="7"/>
      <c r="Z40" s="7"/>
      <c r="AA40" s="7"/>
      <c r="AB40" s="7"/>
      <c r="AC40" s="7"/>
      <c r="AD40" s="7"/>
      <c r="AE40" s="7"/>
      <c r="AF40" s="7"/>
      <c r="AG40" s="8"/>
    </row>
    <row r="41" spans="1:33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8"/>
      <c r="P41" s="7"/>
      <c r="Q41" s="7"/>
      <c r="R41" s="7"/>
      <c r="S41" s="7"/>
      <c r="T41" s="7"/>
      <c r="U41" s="7"/>
      <c r="V41" s="7"/>
      <c r="W41" s="7"/>
      <c r="X41" s="8"/>
      <c r="Y41" s="7"/>
      <c r="Z41" s="7"/>
      <c r="AA41" s="7"/>
      <c r="AB41" s="7"/>
      <c r="AC41" s="7"/>
      <c r="AD41" s="7"/>
      <c r="AE41" s="7"/>
      <c r="AF41" s="7"/>
      <c r="AG41" s="8"/>
    </row>
    <row r="42" spans="1:33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8"/>
      <c r="P42" s="7"/>
      <c r="Q42" s="7"/>
      <c r="R42" s="7"/>
      <c r="S42" s="7"/>
      <c r="T42" s="7"/>
      <c r="U42" s="7"/>
      <c r="V42" s="7"/>
      <c r="W42" s="7"/>
      <c r="X42" s="8"/>
      <c r="Y42" s="7"/>
      <c r="Z42" s="7"/>
      <c r="AA42" s="7"/>
      <c r="AB42" s="7"/>
      <c r="AC42" s="7"/>
      <c r="AD42" s="7"/>
      <c r="AE42" s="7"/>
      <c r="AF42" s="7"/>
      <c r="AG42" s="8"/>
    </row>
    <row r="43" spans="1:33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8"/>
      <c r="P43" s="7"/>
      <c r="Q43" s="7"/>
      <c r="R43" s="7"/>
      <c r="S43" s="7"/>
      <c r="T43" s="7"/>
      <c r="U43" s="7"/>
      <c r="V43" s="7"/>
      <c r="W43" s="7"/>
      <c r="X43" s="8"/>
      <c r="Y43" s="7"/>
      <c r="Z43" s="7"/>
      <c r="AA43" s="7"/>
      <c r="AB43" s="7"/>
      <c r="AC43" s="7"/>
      <c r="AD43" s="7"/>
      <c r="AE43" s="7"/>
      <c r="AF43" s="7"/>
      <c r="AG43" s="8"/>
    </row>
    <row r="44" spans="1:33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8"/>
      <c r="P44" s="7"/>
      <c r="Q44" s="7"/>
      <c r="R44" s="7"/>
      <c r="S44" s="7"/>
      <c r="T44" s="7"/>
      <c r="U44" s="7"/>
      <c r="V44" s="7"/>
      <c r="W44" s="7"/>
      <c r="X44" s="8"/>
      <c r="Y44" s="7"/>
      <c r="Z44" s="7"/>
      <c r="AA44" s="7"/>
      <c r="AB44" s="7"/>
      <c r="AC44" s="7"/>
      <c r="AD44" s="7"/>
      <c r="AE44" s="7"/>
      <c r="AF44" s="7"/>
      <c r="AG44" s="8"/>
    </row>
    <row r="45" spans="1:33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8"/>
      <c r="P45" s="7"/>
      <c r="Q45" s="7"/>
      <c r="R45" s="7"/>
      <c r="S45" s="7"/>
      <c r="T45" s="7"/>
      <c r="U45" s="7"/>
      <c r="V45" s="7"/>
      <c r="W45" s="7"/>
      <c r="X45" s="8"/>
      <c r="Y45" s="7"/>
      <c r="Z45" s="7"/>
      <c r="AA45" s="7"/>
      <c r="AB45" s="7"/>
      <c r="AC45" s="7"/>
      <c r="AD45" s="7"/>
      <c r="AE45" s="7"/>
      <c r="AF45" s="7"/>
      <c r="AG45" s="8"/>
    </row>
    <row r="46" spans="1:33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8"/>
      <c r="P46" s="7"/>
      <c r="Q46" s="7"/>
      <c r="R46" s="7"/>
      <c r="S46" s="7"/>
      <c r="T46" s="7"/>
      <c r="U46" s="7"/>
      <c r="V46" s="7"/>
      <c r="W46" s="7"/>
      <c r="X46" s="8"/>
      <c r="Y46" s="7"/>
      <c r="Z46" s="7"/>
      <c r="AA46" s="7"/>
      <c r="AB46" s="7"/>
      <c r="AC46" s="7"/>
      <c r="AD46" s="7"/>
      <c r="AE46" s="7"/>
      <c r="AF46" s="7"/>
      <c r="AG46" s="8"/>
    </row>
    <row r="47" spans="1:33" x14ac:dyDescent="0.3">
      <c r="C47" s="7"/>
      <c r="O47" s="6"/>
      <c r="X47" s="6"/>
      <c r="AG47" s="6"/>
    </row>
    <row r="48" spans="1:33" x14ac:dyDescent="0.3">
      <c r="C48" s="7"/>
      <c r="O48" s="6"/>
      <c r="X48" s="6"/>
      <c r="AG48" s="6"/>
    </row>
    <row r="49" spans="3:33" x14ac:dyDescent="0.3">
      <c r="C49" s="7"/>
      <c r="O49" s="6"/>
      <c r="X49" s="6"/>
      <c r="AG49" s="6"/>
    </row>
    <row r="50" spans="3:33" x14ac:dyDescent="0.3">
      <c r="C50" s="7"/>
      <c r="O50" s="6"/>
      <c r="X50" s="6"/>
      <c r="AG50" s="6"/>
    </row>
    <row r="51" spans="3:33" x14ac:dyDescent="0.3">
      <c r="C51" s="7"/>
      <c r="O51" s="6"/>
      <c r="X51" s="6"/>
      <c r="AG51" s="6"/>
    </row>
    <row r="52" spans="3:33" x14ac:dyDescent="0.3">
      <c r="C52" s="7"/>
      <c r="O52" s="6"/>
      <c r="X52" s="6"/>
      <c r="AG52" s="6"/>
    </row>
    <row r="53" spans="3:33" x14ac:dyDescent="0.3">
      <c r="C53" s="7"/>
      <c r="O53" s="6"/>
      <c r="X53" s="6"/>
      <c r="AG53" s="6"/>
    </row>
    <row r="54" spans="3:33" x14ac:dyDescent="0.3">
      <c r="C54" s="7"/>
      <c r="O54" s="6"/>
      <c r="X54" s="6"/>
      <c r="AG54" s="6"/>
    </row>
    <row r="55" spans="3:33" x14ac:dyDescent="0.3">
      <c r="C55" s="7"/>
      <c r="O55" s="6"/>
      <c r="X55" s="6"/>
      <c r="AG55" s="6"/>
    </row>
    <row r="56" spans="3:33" x14ac:dyDescent="0.3">
      <c r="O56" s="6"/>
      <c r="X56" s="6"/>
      <c r="AG56" s="6"/>
    </row>
    <row r="57" spans="3:33" x14ac:dyDescent="0.3">
      <c r="O57" s="6"/>
      <c r="X57" s="6"/>
      <c r="AG57" s="6"/>
    </row>
    <row r="58" spans="3:33" x14ac:dyDescent="0.3">
      <c r="O58" s="6"/>
      <c r="X58" s="6"/>
      <c r="AG58" s="6"/>
    </row>
    <row r="59" spans="3:33" x14ac:dyDescent="0.3">
      <c r="O59" s="6"/>
      <c r="X59" s="6"/>
      <c r="AG59" s="6"/>
    </row>
    <row r="60" spans="3:33" x14ac:dyDescent="0.3">
      <c r="O60" s="6"/>
      <c r="X60" s="6"/>
      <c r="AG60" s="6"/>
    </row>
    <row r="61" spans="3:33" x14ac:dyDescent="0.3">
      <c r="O61" s="6"/>
      <c r="X61" s="6"/>
      <c r="AG61" s="6"/>
    </row>
    <row r="62" spans="3:33" x14ac:dyDescent="0.3">
      <c r="O62" s="6"/>
      <c r="X62" s="6"/>
      <c r="AG62" s="6"/>
    </row>
    <row r="63" spans="3:33" x14ac:dyDescent="0.3">
      <c r="O63" s="6"/>
      <c r="X63" s="6"/>
      <c r="AG63" s="6"/>
    </row>
    <row r="64" spans="3:33" x14ac:dyDescent="0.3">
      <c r="O64" s="6"/>
      <c r="X64" s="6"/>
      <c r="AG64" s="6"/>
    </row>
    <row r="65" spans="15:33" x14ac:dyDescent="0.3">
      <c r="O65" s="6"/>
      <c r="X65" s="6"/>
      <c r="AG65" s="6"/>
    </row>
    <row r="66" spans="15:33" x14ac:dyDescent="0.3">
      <c r="O66" s="6"/>
      <c r="X66" s="6"/>
      <c r="AG66" s="6"/>
    </row>
    <row r="67" spans="15:33" x14ac:dyDescent="0.3">
      <c r="O67" s="6"/>
      <c r="X67" s="6"/>
      <c r="AG67" s="6"/>
    </row>
    <row r="68" spans="15:33" x14ac:dyDescent="0.3">
      <c r="O68" s="6"/>
      <c r="X68" s="6"/>
      <c r="AG68" s="6"/>
    </row>
    <row r="69" spans="15:33" x14ac:dyDescent="0.3">
      <c r="O69" s="6"/>
      <c r="X69" s="6"/>
      <c r="AG69" s="6"/>
    </row>
    <row r="70" spans="15:33" x14ac:dyDescent="0.3">
      <c r="O70" s="6"/>
      <c r="X70" s="6"/>
      <c r="AG70" s="6"/>
    </row>
    <row r="71" spans="15:33" x14ac:dyDescent="0.3">
      <c r="O71" s="6"/>
      <c r="X71" s="6"/>
      <c r="AG71" s="6"/>
    </row>
    <row r="72" spans="15:33" x14ac:dyDescent="0.3">
      <c r="O72" s="6"/>
      <c r="X72" s="6"/>
      <c r="AG72" s="6"/>
    </row>
    <row r="73" spans="15:33" x14ac:dyDescent="0.3">
      <c r="O73" s="6"/>
      <c r="X73" s="6"/>
      <c r="AG73" s="6"/>
    </row>
    <row r="74" spans="15:33" x14ac:dyDescent="0.3">
      <c r="O74" s="6"/>
      <c r="X74" s="6"/>
      <c r="AG74" s="6"/>
    </row>
    <row r="75" spans="15:33" x14ac:dyDescent="0.3">
      <c r="O75" s="6"/>
      <c r="X75" s="6"/>
      <c r="AG75" s="6"/>
    </row>
    <row r="76" spans="15:33" x14ac:dyDescent="0.3">
      <c r="O76" s="6"/>
      <c r="X76" s="6"/>
      <c r="AG76" s="6"/>
    </row>
    <row r="77" spans="15:33" x14ac:dyDescent="0.3">
      <c r="O77" s="6"/>
      <c r="X77" s="6"/>
      <c r="AG77" s="6"/>
    </row>
    <row r="78" spans="15:33" x14ac:dyDescent="0.3">
      <c r="O78" s="6"/>
      <c r="X78" s="6"/>
      <c r="AG78" s="6"/>
    </row>
    <row r="79" spans="15:33" x14ac:dyDescent="0.3">
      <c r="O79" s="6"/>
      <c r="X79" s="6"/>
      <c r="AG79" s="6"/>
    </row>
    <row r="80" spans="15:33" x14ac:dyDescent="0.3">
      <c r="O80" s="6"/>
      <c r="X80" s="6"/>
      <c r="AG80" s="6"/>
    </row>
    <row r="81" spans="15:33" x14ac:dyDescent="0.3">
      <c r="O81" s="6"/>
      <c r="X81" s="6"/>
      <c r="AG81" s="6"/>
    </row>
    <row r="82" spans="15:33" x14ac:dyDescent="0.3">
      <c r="O82" s="6"/>
      <c r="X82" s="6"/>
      <c r="AG82" s="6"/>
    </row>
    <row r="83" spans="15:33" x14ac:dyDescent="0.3">
      <c r="O83" s="6"/>
      <c r="X83" s="6"/>
      <c r="AG83" s="6"/>
    </row>
    <row r="84" spans="15:33" x14ac:dyDescent="0.3">
      <c r="O84" s="6"/>
      <c r="X84" s="6"/>
      <c r="AG84" s="6"/>
    </row>
    <row r="85" spans="15:33" x14ac:dyDescent="0.3">
      <c r="O85" s="6"/>
      <c r="X85" s="6"/>
      <c r="AG85" s="6"/>
    </row>
    <row r="86" spans="15:33" x14ac:dyDescent="0.3">
      <c r="O86" s="6"/>
      <c r="X86" s="6"/>
      <c r="AG86" s="6"/>
    </row>
    <row r="87" spans="15:33" x14ac:dyDescent="0.3">
      <c r="O87" s="6"/>
      <c r="X87" s="6"/>
      <c r="AG87" s="6"/>
    </row>
    <row r="88" spans="15:33" x14ac:dyDescent="0.3">
      <c r="O88" s="6"/>
      <c r="X88" s="6"/>
      <c r="AG88" s="6"/>
    </row>
    <row r="89" spans="15:33" x14ac:dyDescent="0.3">
      <c r="O89" s="6"/>
      <c r="X89" s="6"/>
      <c r="AG89" s="6"/>
    </row>
    <row r="90" spans="15:33" x14ac:dyDescent="0.3">
      <c r="O90" s="6"/>
      <c r="X90" s="6"/>
      <c r="AG90" s="6"/>
    </row>
    <row r="91" spans="15:33" x14ac:dyDescent="0.3">
      <c r="O91" s="6"/>
      <c r="X91" s="6"/>
      <c r="AG91" s="6"/>
    </row>
    <row r="92" spans="15:33" x14ac:dyDescent="0.3">
      <c r="O92" s="6"/>
      <c r="X92" s="6"/>
      <c r="AG92" s="6"/>
    </row>
    <row r="93" spans="15:33" x14ac:dyDescent="0.3">
      <c r="O93" s="6"/>
      <c r="X93" s="6"/>
      <c r="AG93" s="6"/>
    </row>
    <row r="94" spans="15:33" x14ac:dyDescent="0.3">
      <c r="O94" s="6"/>
      <c r="X94" s="6"/>
      <c r="AG94" s="6"/>
    </row>
    <row r="95" spans="15:33" x14ac:dyDescent="0.3">
      <c r="O95" s="6"/>
      <c r="X95" s="6"/>
      <c r="AG95" s="6"/>
    </row>
    <row r="96" spans="15:33" x14ac:dyDescent="0.3">
      <c r="O96" s="6"/>
      <c r="X96" s="6"/>
      <c r="AG96" s="6"/>
    </row>
    <row r="97" spans="15:33" x14ac:dyDescent="0.3">
      <c r="O97" s="6"/>
      <c r="X97" s="6"/>
      <c r="AG97" s="6"/>
    </row>
    <row r="98" spans="15:33" x14ac:dyDescent="0.3">
      <c r="O98" s="6"/>
      <c r="X98" s="6"/>
      <c r="AG98" s="6"/>
    </row>
    <row r="99" spans="15:33" x14ac:dyDescent="0.3">
      <c r="O99" s="6"/>
      <c r="X99" s="6"/>
      <c r="AG99" s="6"/>
    </row>
    <row r="100" spans="15:33" x14ac:dyDescent="0.3">
      <c r="O100" s="6"/>
      <c r="X100" s="6"/>
      <c r="AG100" s="6"/>
    </row>
  </sheetData>
  <phoneticPr fontId="9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08FD6-36F4-4A5D-B4EB-1FA3B6B8A3E3}">
  <sheetPr codeName="Feuil3">
    <pageSetUpPr fitToPage="1"/>
  </sheetPr>
  <dimension ref="A1:BR101"/>
  <sheetViews>
    <sheetView view="pageLayout" zoomScale="90" zoomScaleNormal="80" zoomScalePageLayoutView="90" workbookViewId="0">
      <selection activeCell="G29" sqref="G29"/>
    </sheetView>
  </sheetViews>
  <sheetFormatPr baseColWidth="10" defaultColWidth="11" defaultRowHeight="15.6" x14ac:dyDescent="0.3"/>
  <cols>
    <col min="1" max="1" width="21.5" style="11" customWidth="1"/>
    <col min="2" max="2" width="18" style="11" customWidth="1"/>
    <col min="3" max="9" width="13.3984375" style="11" customWidth="1"/>
    <col min="10" max="12" width="13.69921875" style="11" customWidth="1"/>
    <col min="13" max="13" width="19.796875" style="11" bestFit="1" customWidth="1"/>
    <col min="14" max="15" width="13.3984375" style="11" customWidth="1"/>
    <col min="16" max="16" width="11.19921875" style="11" customWidth="1"/>
    <col min="17" max="17" width="14.59765625" style="11" customWidth="1"/>
    <col min="18" max="18" width="12.69921875" style="11" customWidth="1"/>
    <col min="19" max="19" width="11.5" style="11" customWidth="1"/>
    <col min="20" max="20" width="8.59765625" style="11" customWidth="1"/>
    <col min="21" max="21" width="9.8984375" style="11" customWidth="1"/>
    <col min="22" max="22" width="9.69921875" style="11" customWidth="1"/>
    <col min="23" max="23" width="8.59765625" style="11" customWidth="1"/>
    <col min="24" max="24" width="9.69921875" style="11" customWidth="1"/>
    <col min="25" max="25" width="10.19921875" style="11" customWidth="1"/>
    <col min="26" max="26" width="10.59765625" style="11" customWidth="1"/>
    <col min="27" max="27" width="9.8984375" style="11" customWidth="1"/>
    <col min="28" max="28" width="9.59765625" style="11" customWidth="1"/>
    <col min="29" max="29" width="6.59765625" style="11" customWidth="1"/>
    <col min="30" max="30" width="9.3984375" style="14" customWidth="1"/>
    <col min="31" max="31" width="6.59765625" style="14" customWidth="1"/>
    <col min="32" max="32" width="6.8984375" style="14" customWidth="1"/>
    <col min="33" max="34" width="6.59765625" style="13" customWidth="1"/>
    <col min="35" max="35" width="9.09765625" style="13" customWidth="1"/>
    <col min="36" max="36" width="12.8984375" style="11" customWidth="1"/>
    <col min="37" max="37" width="14.59765625" style="11" customWidth="1"/>
    <col min="38" max="38" width="13" style="11" customWidth="1"/>
    <col min="39" max="39" width="13.3984375" style="11" customWidth="1"/>
    <col min="40" max="40" width="11" style="11"/>
    <col min="41" max="45" width="12.3984375" style="11" customWidth="1"/>
    <col min="46" max="46" width="16.09765625" style="11" customWidth="1"/>
    <col min="47" max="48" width="11" style="11"/>
    <col min="49" max="50" width="11.8984375" style="11" customWidth="1"/>
    <col min="51" max="51" width="12.69921875" style="11" customWidth="1"/>
    <col min="52" max="52" width="6.09765625" style="11" customWidth="1"/>
    <col min="53" max="16384" width="11" style="11"/>
  </cols>
  <sheetData>
    <row r="1" spans="1:70" ht="18" customHeight="1" thickBot="1" x14ac:dyDescent="0.35">
      <c r="A1" s="185"/>
      <c r="B1" s="185"/>
      <c r="C1" s="185"/>
      <c r="D1" s="75" t="s">
        <v>0</v>
      </c>
      <c r="E1" s="169" t="s">
        <v>1</v>
      </c>
      <c r="F1" s="170"/>
      <c r="G1" s="170"/>
      <c r="H1" s="170"/>
      <c r="I1" s="170"/>
      <c r="J1" s="170"/>
      <c r="K1" s="171"/>
      <c r="L1" s="10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</row>
    <row r="2" spans="1:70" ht="18.75" customHeight="1" thickBot="1" x14ac:dyDescent="0.45">
      <c r="A2" s="185"/>
      <c r="B2" s="185"/>
      <c r="C2" s="185"/>
      <c r="D2" s="75" t="s">
        <v>48</v>
      </c>
      <c r="E2" s="186" t="s">
        <v>100</v>
      </c>
      <c r="F2" s="187"/>
      <c r="G2" s="187"/>
      <c r="H2" s="187"/>
      <c r="I2" s="187"/>
      <c r="J2" s="187"/>
      <c r="K2" s="188"/>
      <c r="L2" s="10"/>
      <c r="M2" s="118" t="s">
        <v>119</v>
      </c>
      <c r="N2" s="166"/>
      <c r="O2" s="167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</row>
    <row r="3" spans="1:70" s="5" customFormat="1" ht="18" customHeight="1" x14ac:dyDescent="0.4">
      <c r="A3" s="185"/>
      <c r="B3" s="185"/>
      <c r="C3" s="185"/>
      <c r="D3" s="75" t="s">
        <v>49</v>
      </c>
      <c r="E3" s="169" t="s">
        <v>96</v>
      </c>
      <c r="F3" s="170"/>
      <c r="G3" s="171"/>
      <c r="H3" s="74" t="s">
        <v>50</v>
      </c>
      <c r="I3" s="168" t="s">
        <v>124</v>
      </c>
      <c r="J3" s="168"/>
      <c r="K3" s="168"/>
      <c r="L3" s="10"/>
      <c r="M3" s="117"/>
      <c r="N3" s="172"/>
      <c r="O3" s="172"/>
      <c r="S3"/>
      <c r="T3"/>
      <c r="U3"/>
      <c r="V3"/>
      <c r="W3"/>
      <c r="X3"/>
      <c r="Y3"/>
      <c r="Z3"/>
      <c r="AA3"/>
      <c r="AB3"/>
      <c r="AC3"/>
      <c r="AD3"/>
      <c r="AE3"/>
      <c r="AF3"/>
      <c r="AG3" s="15"/>
      <c r="AH3" s="15"/>
      <c r="AI3" s="15"/>
      <c r="AJ3" s="15"/>
      <c r="AK3" s="15"/>
      <c r="AL3" s="15"/>
      <c r="AM3" s="15"/>
      <c r="AN3" s="15"/>
      <c r="AO3" s="15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2"/>
    </row>
    <row r="4" spans="1:70" s="5" customFormat="1" ht="18" customHeight="1" x14ac:dyDescent="0.3">
      <c r="A4" s="185"/>
      <c r="B4" s="185"/>
      <c r="C4" s="185"/>
      <c r="D4" s="76" t="s">
        <v>4</v>
      </c>
      <c r="E4" s="169" t="s">
        <v>14</v>
      </c>
      <c r="F4" s="170"/>
      <c r="G4" s="170"/>
      <c r="H4" s="170"/>
      <c r="I4" s="170"/>
      <c r="J4" s="170"/>
      <c r="K4" s="171"/>
      <c r="L4" s="10"/>
      <c r="M4" s="11"/>
      <c r="N4" s="16"/>
      <c r="R4" s="16"/>
      <c r="S4" s="15"/>
      <c r="AC4" s="16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</row>
    <row r="5" spans="1:70" s="5" customFormat="1" ht="15.75" customHeight="1" thickBot="1" x14ac:dyDescent="0.45">
      <c r="B5" s="71"/>
      <c r="C5" s="71"/>
      <c r="D5" s="72"/>
      <c r="E5" s="73"/>
      <c r="F5" s="73"/>
      <c r="G5" s="73"/>
      <c r="H5" s="73"/>
      <c r="I5" s="15"/>
      <c r="J5" s="15"/>
      <c r="K5" s="15"/>
      <c r="L5" s="15"/>
      <c r="M5" s="11"/>
      <c r="N5" s="16"/>
      <c r="R5" s="16"/>
      <c r="S5" s="15"/>
      <c r="AC5" s="16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</row>
    <row r="6" spans="1:70" s="4" customFormat="1" ht="33.75" customHeight="1" thickBot="1" x14ac:dyDescent="0.35">
      <c r="A6" s="151" t="s">
        <v>101</v>
      </c>
      <c r="B6" s="152"/>
      <c r="C6" s="152"/>
      <c r="D6" s="152"/>
      <c r="E6" s="152"/>
      <c r="F6" s="153"/>
      <c r="G6" s="155" t="s">
        <v>51</v>
      </c>
      <c r="H6" s="156"/>
      <c r="I6" s="156"/>
      <c r="J6" s="156" t="s">
        <v>52</v>
      </c>
      <c r="K6" s="156"/>
      <c r="L6" s="193"/>
      <c r="W6" s="13"/>
      <c r="X6" s="13"/>
      <c r="Y6" s="13"/>
      <c r="Z6" s="13"/>
      <c r="AA6" s="13"/>
      <c r="AO6" s="16"/>
      <c r="AP6" s="16"/>
      <c r="AQ6" s="16"/>
      <c r="AR6" s="16"/>
      <c r="AS6" s="16"/>
      <c r="AT6" s="16"/>
      <c r="AU6" s="16"/>
      <c r="AV6" s="16"/>
      <c r="AW6" s="16"/>
      <c r="AX6" s="16"/>
    </row>
    <row r="7" spans="1:70" s="10" customFormat="1" ht="46.8" x14ac:dyDescent="0.3">
      <c r="A7" s="90" t="str">
        <f>Results!A1</f>
        <v>ChamberName</v>
      </c>
      <c r="B7" s="90" t="str">
        <f>Results!B1</f>
        <v>ChamberID</v>
      </c>
      <c r="C7" s="90" t="s">
        <v>53</v>
      </c>
      <c r="D7" s="90" t="str">
        <f>Results!C1</f>
        <v>SampleName</v>
      </c>
      <c r="E7" s="90" t="str">
        <f>Results!F1</f>
        <v>TotalNumberOfDroplets</v>
      </c>
      <c r="F7" s="90" t="s">
        <v>54</v>
      </c>
      <c r="G7" s="67" t="s">
        <v>55</v>
      </c>
      <c r="H7" s="69" t="s">
        <v>56</v>
      </c>
      <c r="I7" s="50" t="s">
        <v>57</v>
      </c>
      <c r="J7" s="67" t="s">
        <v>55</v>
      </c>
      <c r="K7" s="69" t="s">
        <v>56</v>
      </c>
      <c r="L7" s="50" t="s">
        <v>57</v>
      </c>
      <c r="W7" s="13"/>
      <c r="X7" s="13"/>
      <c r="Y7" s="13"/>
      <c r="Z7" s="13"/>
      <c r="AA7" s="13"/>
      <c r="AO7" s="16"/>
      <c r="AP7" s="16"/>
      <c r="AQ7" s="16"/>
      <c r="AR7" s="16"/>
      <c r="AS7" s="16"/>
      <c r="AT7" s="16"/>
      <c r="AU7" s="16"/>
      <c r="AV7" s="16"/>
      <c r="AW7" s="16"/>
      <c r="AX7" s="16"/>
    </row>
    <row r="8" spans="1:70" ht="18" x14ac:dyDescent="0.4">
      <c r="A8" s="56">
        <f>Results!A2</f>
        <v>0</v>
      </c>
      <c r="B8" s="11">
        <f>Results!B2</f>
        <v>0</v>
      </c>
      <c r="C8" s="107">
        <v>1</v>
      </c>
      <c r="D8" s="11">
        <f>Results!C2</f>
        <v>0</v>
      </c>
      <c r="E8" s="1">
        <f>Results!F2</f>
        <v>0</v>
      </c>
      <c r="F8" s="106" cm="1">
        <f t="array" ref="F8">_xlfn.IFS(E8&gt;Parameters!$C$10,0,E8&lt;=Parameters!$C$10,1)</f>
        <v>1</v>
      </c>
      <c r="G8" s="34">
        <f>Results!I2</f>
        <v>0</v>
      </c>
      <c r="H8" s="34">
        <f>Results!R2</f>
        <v>0</v>
      </c>
      <c r="I8" s="104">
        <f>Results!AA2</f>
        <v>0</v>
      </c>
      <c r="J8" s="35">
        <f>Results!L2</f>
        <v>0</v>
      </c>
      <c r="K8" s="36">
        <f>Results!U2</f>
        <v>0</v>
      </c>
      <c r="L8" s="64">
        <f>Results!AD2</f>
        <v>0</v>
      </c>
      <c r="W8" s="13"/>
      <c r="X8" s="13"/>
      <c r="Y8" s="13"/>
      <c r="Z8" s="13"/>
      <c r="AA8" s="13"/>
      <c r="AF8" s="13"/>
      <c r="AI8" s="11"/>
      <c r="AO8" s="16"/>
      <c r="AP8" s="16"/>
      <c r="AQ8" s="16"/>
      <c r="AR8" s="16"/>
      <c r="AS8" s="16"/>
      <c r="AT8" s="16"/>
      <c r="AU8" s="16"/>
      <c r="AV8" s="16"/>
      <c r="AW8" s="16"/>
      <c r="AX8" s="16"/>
    </row>
    <row r="9" spans="1:70" ht="18" x14ac:dyDescent="0.4">
      <c r="A9" s="57">
        <f>Results!A3</f>
        <v>0</v>
      </c>
      <c r="B9" s="11">
        <f>Results!B3</f>
        <v>0</v>
      </c>
      <c r="C9" s="108">
        <v>1</v>
      </c>
      <c r="D9" s="11">
        <f>Results!C3</f>
        <v>0</v>
      </c>
      <c r="E9" s="1">
        <f>Results!F3</f>
        <v>0</v>
      </c>
      <c r="F9" s="39" cm="1">
        <f t="array" ref="F9">_xlfn.IFS(E9&gt;Parameters!$C$10,0,E9&lt;=Parameters!$C$10,1)</f>
        <v>1</v>
      </c>
      <c r="G9" s="11">
        <f>Results!I3</f>
        <v>0</v>
      </c>
      <c r="H9" s="11">
        <f>Results!R3</f>
        <v>0</v>
      </c>
      <c r="I9" s="14">
        <f>Results!AA3</f>
        <v>0</v>
      </c>
      <c r="J9" s="38">
        <f>Results!L3</f>
        <v>0</v>
      </c>
      <c r="K9" s="13">
        <f>Results!U3</f>
        <v>0</v>
      </c>
      <c r="L9" s="65">
        <f>Results!AD3</f>
        <v>0</v>
      </c>
      <c r="W9" s="13"/>
      <c r="X9" s="13"/>
      <c r="Y9" s="13"/>
      <c r="Z9" s="13"/>
      <c r="AA9" s="13"/>
      <c r="AC9" s="14"/>
      <c r="AF9" s="13"/>
      <c r="AI9" s="11"/>
      <c r="AO9" s="16"/>
      <c r="AP9" s="16"/>
      <c r="AQ9" s="16"/>
      <c r="AR9" s="16"/>
      <c r="AS9" s="16"/>
      <c r="AT9" s="16"/>
      <c r="AU9" s="16"/>
      <c r="AV9" s="16"/>
      <c r="AW9" s="16"/>
      <c r="AX9" s="16"/>
    </row>
    <row r="10" spans="1:70" ht="18" x14ac:dyDescent="0.4">
      <c r="A10" s="57">
        <f>Results!A4</f>
        <v>0</v>
      </c>
      <c r="B10" s="11">
        <f>Results!B4</f>
        <v>0</v>
      </c>
      <c r="C10" s="108">
        <v>1</v>
      </c>
      <c r="D10" s="11">
        <f>Results!C4</f>
        <v>0</v>
      </c>
      <c r="E10" s="1">
        <f>Results!F4</f>
        <v>0</v>
      </c>
      <c r="F10" s="39" cm="1">
        <f t="array" ref="F10">_xlfn.IFS(E10&gt;Parameters!$C$10,0,E10&lt;=Parameters!$C$10,1)</f>
        <v>1</v>
      </c>
      <c r="G10" s="11">
        <f>Results!I4</f>
        <v>0</v>
      </c>
      <c r="H10" s="11">
        <f>Results!R4</f>
        <v>0</v>
      </c>
      <c r="I10" s="14">
        <f>Results!AA4</f>
        <v>0</v>
      </c>
      <c r="J10" s="38">
        <f>Results!L4</f>
        <v>0</v>
      </c>
      <c r="K10" s="13">
        <f>Results!U4</f>
        <v>0</v>
      </c>
      <c r="L10" s="65">
        <f>Results!AD4</f>
        <v>0</v>
      </c>
      <c r="W10" s="13"/>
      <c r="X10" s="13"/>
      <c r="Y10" s="13"/>
      <c r="Z10" s="13"/>
      <c r="AA10" s="13"/>
      <c r="AC10" s="14"/>
      <c r="AF10" s="13"/>
      <c r="AH10" s="37"/>
      <c r="AI10" s="14"/>
      <c r="AJ10" s="14"/>
      <c r="AK10" s="14"/>
      <c r="AL10" s="14"/>
      <c r="AM10" s="14"/>
      <c r="AN10" s="14"/>
      <c r="AO10" s="16"/>
      <c r="AP10" s="16"/>
      <c r="AQ10" s="16"/>
      <c r="AR10" s="16"/>
      <c r="AS10" s="16"/>
      <c r="AT10" s="16"/>
      <c r="AU10" s="16"/>
      <c r="AV10" s="16"/>
      <c r="AW10" s="16"/>
      <c r="AX10" s="16"/>
    </row>
    <row r="11" spans="1:70" ht="18" x14ac:dyDescent="0.4">
      <c r="A11" s="57">
        <f>Results!A5</f>
        <v>0</v>
      </c>
      <c r="B11" s="11">
        <f>Results!B5</f>
        <v>0</v>
      </c>
      <c r="C11" s="108">
        <v>1</v>
      </c>
      <c r="D11" s="11">
        <f>Results!C5</f>
        <v>0</v>
      </c>
      <c r="E11" s="1">
        <f>Results!F5</f>
        <v>0</v>
      </c>
      <c r="F11" s="39" cm="1">
        <f t="array" ref="F11">_xlfn.IFS(E11&gt;Parameters!$C$10,0,E11&lt;=Parameters!$C$10,1)</f>
        <v>1</v>
      </c>
      <c r="G11" s="11">
        <f>Results!I5</f>
        <v>0</v>
      </c>
      <c r="H11" s="11">
        <f>Results!R5</f>
        <v>0</v>
      </c>
      <c r="I11" s="14">
        <f>Results!AA5</f>
        <v>0</v>
      </c>
      <c r="J11" s="38">
        <f>Results!L5</f>
        <v>0</v>
      </c>
      <c r="K11" s="13">
        <f>Results!U5</f>
        <v>0</v>
      </c>
      <c r="L11" s="65">
        <f>Results!AD5</f>
        <v>0</v>
      </c>
      <c r="W11" s="13"/>
      <c r="X11" s="13"/>
      <c r="Y11" s="13"/>
      <c r="Z11" s="13"/>
      <c r="AA11" s="13"/>
      <c r="AC11" s="14"/>
      <c r="AF11" s="13"/>
      <c r="AI11" s="14"/>
      <c r="AM11" s="14"/>
      <c r="AN11" s="14"/>
      <c r="AO11" s="16"/>
      <c r="AP11" s="16"/>
      <c r="AQ11" s="16"/>
      <c r="AR11" s="16"/>
      <c r="AS11" s="16"/>
      <c r="AT11" s="16"/>
      <c r="AU11" s="16"/>
      <c r="AV11" s="16"/>
      <c r="AW11" s="16"/>
      <c r="AX11" s="16"/>
    </row>
    <row r="12" spans="1:70" ht="18" x14ac:dyDescent="0.4">
      <c r="A12" s="57">
        <f>Results!A6</f>
        <v>0</v>
      </c>
      <c r="B12" s="11">
        <f>Results!B6</f>
        <v>0</v>
      </c>
      <c r="C12" s="108">
        <v>1</v>
      </c>
      <c r="D12" s="11">
        <f>Results!C6</f>
        <v>0</v>
      </c>
      <c r="E12" s="1">
        <f>Results!F6</f>
        <v>0</v>
      </c>
      <c r="F12" s="39" cm="1">
        <f t="array" ref="F12">_xlfn.IFS(E12&gt;Parameters!$C$10,0,E12&lt;=Parameters!$C$10,1)</f>
        <v>1</v>
      </c>
      <c r="G12" s="11">
        <f>Results!I6</f>
        <v>0</v>
      </c>
      <c r="H12" s="11">
        <f>Results!R6</f>
        <v>0</v>
      </c>
      <c r="I12" s="14">
        <f>Results!AA6</f>
        <v>0</v>
      </c>
      <c r="J12" s="38">
        <f>Results!L6</f>
        <v>0</v>
      </c>
      <c r="K12" s="13">
        <f>Results!U6</f>
        <v>0</v>
      </c>
      <c r="L12" s="65">
        <f>Results!AD6</f>
        <v>0</v>
      </c>
      <c r="M12" s="11" t="s">
        <v>95</v>
      </c>
      <c r="W12" s="13"/>
      <c r="X12" s="13"/>
      <c r="Y12" s="13"/>
      <c r="Z12" s="13"/>
      <c r="AA12" s="13"/>
      <c r="AC12" s="14"/>
      <c r="AF12" s="13"/>
      <c r="AI12" s="14"/>
      <c r="AM12" s="14"/>
      <c r="AN12" s="14"/>
      <c r="AO12" s="16"/>
      <c r="AP12" s="16"/>
      <c r="AQ12" s="16"/>
      <c r="AR12" s="16"/>
      <c r="AS12" s="16"/>
      <c r="AT12" s="16"/>
      <c r="AU12" s="16"/>
      <c r="AV12" s="16"/>
      <c r="AW12" s="16"/>
      <c r="AX12" s="16"/>
    </row>
    <row r="13" spans="1:70" ht="18" x14ac:dyDescent="0.4">
      <c r="A13" s="57">
        <f>Results!A7</f>
        <v>0</v>
      </c>
      <c r="B13" s="11">
        <f>Results!B7</f>
        <v>0</v>
      </c>
      <c r="C13" s="108">
        <v>1</v>
      </c>
      <c r="D13" s="11">
        <f>Results!C7</f>
        <v>0</v>
      </c>
      <c r="E13" s="1">
        <f>Results!F7</f>
        <v>0</v>
      </c>
      <c r="F13" s="39" cm="1">
        <f t="array" ref="F13">_xlfn.IFS(E13&gt;Parameters!$C$10,0,E13&lt;=Parameters!$C$10,1)</f>
        <v>1</v>
      </c>
      <c r="G13" s="11">
        <f>Results!I7</f>
        <v>0</v>
      </c>
      <c r="H13" s="11">
        <f>Results!R7</f>
        <v>0</v>
      </c>
      <c r="I13" s="14">
        <f>Results!AA7</f>
        <v>0</v>
      </c>
      <c r="J13" s="38">
        <f>Results!L7</f>
        <v>0</v>
      </c>
      <c r="K13" s="13">
        <f>Results!U7</f>
        <v>0</v>
      </c>
      <c r="L13" s="65">
        <f>Results!AD7</f>
        <v>0</v>
      </c>
      <c r="W13" s="13"/>
      <c r="X13" s="13"/>
      <c r="Y13" s="13"/>
      <c r="Z13" s="13"/>
      <c r="AA13" s="13"/>
      <c r="AC13" s="14"/>
      <c r="AF13" s="13"/>
      <c r="AI13" s="14"/>
      <c r="AM13" s="14"/>
      <c r="AN13" s="14"/>
      <c r="AO13" s="16"/>
      <c r="AP13" s="16"/>
      <c r="AQ13" s="16"/>
      <c r="AR13" s="16"/>
      <c r="AS13" s="16"/>
      <c r="AT13" s="16"/>
      <c r="AU13" s="16"/>
      <c r="AV13" s="16"/>
      <c r="AW13" s="16"/>
      <c r="AX13" s="16"/>
    </row>
    <row r="14" spans="1:70" ht="18.75" customHeight="1" x14ac:dyDescent="0.4">
      <c r="A14" s="57">
        <f>Results!A8</f>
        <v>0</v>
      </c>
      <c r="B14" s="11">
        <f>Results!B8</f>
        <v>0</v>
      </c>
      <c r="C14" s="108">
        <v>1</v>
      </c>
      <c r="D14" s="11">
        <f>Results!C8</f>
        <v>0</v>
      </c>
      <c r="E14" s="1">
        <f>Results!F8</f>
        <v>0</v>
      </c>
      <c r="F14" s="39" cm="1">
        <f t="array" ref="F14">_xlfn.IFS(E14&gt;Parameters!$C$10,0,E14&lt;=Parameters!$C$10,1)</f>
        <v>1</v>
      </c>
      <c r="G14" s="11">
        <f>Results!I8</f>
        <v>0</v>
      </c>
      <c r="H14" s="11">
        <f>Results!R8</f>
        <v>0</v>
      </c>
      <c r="I14" s="14">
        <f>Results!AA8</f>
        <v>0</v>
      </c>
      <c r="J14" s="38">
        <f>Results!L8</f>
        <v>0</v>
      </c>
      <c r="K14" s="13">
        <f>Results!U8</f>
        <v>0</v>
      </c>
      <c r="L14" s="65">
        <f>Results!AD8</f>
        <v>0</v>
      </c>
      <c r="R14"/>
      <c r="S14"/>
      <c r="T14"/>
      <c r="U14"/>
      <c r="V14"/>
      <c r="W14"/>
      <c r="X14"/>
      <c r="AC14" s="14"/>
      <c r="AF14" s="13"/>
      <c r="AI14" s="14"/>
      <c r="AJ14" s="14"/>
      <c r="AK14" s="14"/>
      <c r="AL14" s="14"/>
      <c r="AM14" s="14"/>
      <c r="AN14" s="14"/>
      <c r="AO14" s="16"/>
      <c r="AP14" s="16"/>
      <c r="AQ14" s="16"/>
      <c r="AR14" s="16"/>
      <c r="AS14" s="16"/>
      <c r="AT14" s="16"/>
      <c r="AU14" s="16"/>
      <c r="AV14" s="16"/>
      <c r="AW14" s="16"/>
      <c r="AX14" s="16"/>
    </row>
    <row r="15" spans="1:70" ht="18.75" customHeight="1" x14ac:dyDescent="0.4">
      <c r="A15" s="57">
        <f>Results!A9</f>
        <v>0</v>
      </c>
      <c r="B15" s="11">
        <f>Results!B9</f>
        <v>0</v>
      </c>
      <c r="C15" s="108">
        <v>1</v>
      </c>
      <c r="D15" s="11">
        <f>Results!C9</f>
        <v>0</v>
      </c>
      <c r="E15" s="1">
        <f>Results!F9</f>
        <v>0</v>
      </c>
      <c r="F15" s="39" cm="1">
        <f t="array" ref="F15">_xlfn.IFS(E15&gt;Parameters!$C$10,0,E15&lt;=Parameters!$C$10,1)</f>
        <v>1</v>
      </c>
      <c r="G15" s="11">
        <f>Results!I9</f>
        <v>0</v>
      </c>
      <c r="H15" s="11">
        <f>Results!R9</f>
        <v>0</v>
      </c>
      <c r="I15" s="14">
        <f>Results!AA9</f>
        <v>0</v>
      </c>
      <c r="J15" s="38">
        <f>Results!L9</f>
        <v>0</v>
      </c>
      <c r="K15" s="13">
        <f>Results!U9</f>
        <v>0</v>
      </c>
      <c r="L15" s="65">
        <f>Results!AD9</f>
        <v>0</v>
      </c>
      <c r="R15"/>
      <c r="AC15" s="14"/>
      <c r="AF15" s="13"/>
      <c r="AI15" s="14"/>
      <c r="AJ15" s="14"/>
      <c r="AK15" s="14"/>
      <c r="AL15" s="14"/>
      <c r="AM15" s="14"/>
      <c r="AN15" s="14"/>
      <c r="AO15" s="16"/>
      <c r="AP15" s="16"/>
      <c r="AQ15" s="16"/>
      <c r="AR15" s="16"/>
      <c r="AS15" s="16"/>
      <c r="AT15" s="16"/>
      <c r="AU15" s="16"/>
      <c r="AV15" s="16"/>
      <c r="AW15" s="16"/>
      <c r="AX15" s="16"/>
    </row>
    <row r="16" spans="1:70" ht="18" x14ac:dyDescent="0.4">
      <c r="A16" s="57">
        <f>Results!A10</f>
        <v>0</v>
      </c>
      <c r="B16" s="11">
        <f>Results!B10</f>
        <v>0</v>
      </c>
      <c r="C16" s="108">
        <v>1</v>
      </c>
      <c r="D16" s="11">
        <f>Results!C10</f>
        <v>0</v>
      </c>
      <c r="E16" s="1">
        <f>Results!F10</f>
        <v>0</v>
      </c>
      <c r="F16" s="39" cm="1">
        <f t="array" ref="F16">_xlfn.IFS(E16&gt;Parameters!$C$10,0,E16&lt;=Parameters!$C$10,1)</f>
        <v>1</v>
      </c>
      <c r="G16" s="11">
        <f>Results!I10</f>
        <v>0</v>
      </c>
      <c r="H16" s="11">
        <f>Results!R10</f>
        <v>0</v>
      </c>
      <c r="I16" s="14">
        <f>Results!AA10</f>
        <v>0</v>
      </c>
      <c r="J16" s="38">
        <f>Results!L10</f>
        <v>0</v>
      </c>
      <c r="K16" s="13">
        <f>Results!U10</f>
        <v>0</v>
      </c>
      <c r="L16" s="65">
        <f>Results!AD10</f>
        <v>0</v>
      </c>
      <c r="R16" s="9"/>
      <c r="AC16" s="14"/>
      <c r="AF16" s="13"/>
      <c r="AI16" s="14"/>
      <c r="AJ16" s="14"/>
      <c r="AK16" s="14"/>
      <c r="AL16" s="14"/>
      <c r="AM16" s="14"/>
      <c r="AN16" s="14"/>
      <c r="AO16" s="16"/>
      <c r="AP16" s="16"/>
      <c r="AQ16" s="16"/>
      <c r="AR16" s="16"/>
      <c r="AS16" s="16"/>
      <c r="AT16" s="16"/>
      <c r="AU16" s="16"/>
      <c r="AV16" s="16"/>
      <c r="AW16" s="16"/>
      <c r="AX16" s="16"/>
    </row>
    <row r="17" spans="1:51" ht="18" x14ac:dyDescent="0.4">
      <c r="A17" s="57">
        <f>Results!A11</f>
        <v>0</v>
      </c>
      <c r="B17" s="11">
        <f>Results!B11</f>
        <v>0</v>
      </c>
      <c r="C17" s="108">
        <v>1</v>
      </c>
      <c r="D17" s="11">
        <f>Results!C11</f>
        <v>0</v>
      </c>
      <c r="E17" s="1">
        <f>Results!F11</f>
        <v>0</v>
      </c>
      <c r="F17" s="39" cm="1">
        <f t="array" ref="F17">_xlfn.IFS(E17&gt;Parameters!$C$10,0,E17&lt;=Parameters!$C$10,1)</f>
        <v>1</v>
      </c>
      <c r="G17" s="11">
        <f>Results!I11</f>
        <v>0</v>
      </c>
      <c r="H17" s="11">
        <f>Results!R11</f>
        <v>0</v>
      </c>
      <c r="I17" s="14">
        <f>Results!AA11</f>
        <v>0</v>
      </c>
      <c r="J17" s="38">
        <f>Results!L11</f>
        <v>0</v>
      </c>
      <c r="K17" s="13">
        <f>Results!U11</f>
        <v>0</v>
      </c>
      <c r="L17" s="65">
        <f>Results!AD11</f>
        <v>0</v>
      </c>
      <c r="R17"/>
      <c r="AC17" s="14"/>
      <c r="AF17" s="13"/>
      <c r="AI17" s="11"/>
      <c r="AL17" s="14"/>
      <c r="AM17" s="14"/>
      <c r="AN17" s="14"/>
      <c r="AO17" s="16"/>
      <c r="AP17" s="16"/>
      <c r="AQ17" s="16"/>
      <c r="AR17" s="16"/>
      <c r="AS17" s="16"/>
      <c r="AT17" s="16"/>
      <c r="AU17" s="16"/>
      <c r="AV17" s="16"/>
      <c r="AW17" s="16"/>
      <c r="AX17" s="16"/>
    </row>
    <row r="18" spans="1:51" ht="18" x14ac:dyDescent="0.4">
      <c r="A18" s="57">
        <f>Results!A12</f>
        <v>0</v>
      </c>
      <c r="B18" s="11">
        <f>Results!B12</f>
        <v>0</v>
      </c>
      <c r="C18" s="108">
        <v>1</v>
      </c>
      <c r="D18" s="11">
        <f>Results!C12</f>
        <v>0</v>
      </c>
      <c r="E18" s="1">
        <f>Results!F12</f>
        <v>0</v>
      </c>
      <c r="F18" s="39" cm="1">
        <f t="array" ref="F18">_xlfn.IFS(E18&gt;Parameters!$C$10,0,E18&lt;=Parameters!$C$10,1)</f>
        <v>1</v>
      </c>
      <c r="G18" s="11">
        <f>Results!I12</f>
        <v>0</v>
      </c>
      <c r="H18" s="11">
        <f>Results!R12</f>
        <v>0</v>
      </c>
      <c r="I18" s="14">
        <f>Results!AA12</f>
        <v>0</v>
      </c>
      <c r="J18" s="38">
        <f>Results!L12</f>
        <v>0</v>
      </c>
      <c r="K18" s="13">
        <f>Results!U12</f>
        <v>0</v>
      </c>
      <c r="L18" s="65">
        <f>Results!AD12</f>
        <v>0</v>
      </c>
      <c r="R18"/>
      <c r="AC18" s="14"/>
      <c r="AF18" s="13"/>
      <c r="AI18" s="11"/>
      <c r="AL18" s="14"/>
      <c r="AM18" s="14"/>
      <c r="AN18" s="14"/>
      <c r="AO18" s="16"/>
      <c r="AP18" s="16"/>
      <c r="AQ18" s="16"/>
      <c r="AR18" s="16"/>
      <c r="AS18" s="16"/>
      <c r="AT18" s="16"/>
      <c r="AU18" s="16"/>
      <c r="AV18" s="16"/>
      <c r="AW18" s="16"/>
      <c r="AX18" s="16"/>
    </row>
    <row r="19" spans="1:51" ht="18.600000000000001" thickBot="1" x14ac:dyDescent="0.45">
      <c r="A19" s="58">
        <f>Results!A13</f>
        <v>0</v>
      </c>
      <c r="B19" s="59">
        <f>Results!B13</f>
        <v>0</v>
      </c>
      <c r="C19" s="109">
        <v>1</v>
      </c>
      <c r="D19" s="59">
        <f>Results!C13</f>
        <v>0</v>
      </c>
      <c r="E19" s="60">
        <f>Results!F13</f>
        <v>0</v>
      </c>
      <c r="F19" s="61" cm="1">
        <f t="array" ref="F19">_xlfn.IFS(E19&gt;Parameters!$C$10,0,E19&lt;=Parameters!$C$10,1)</f>
        <v>1</v>
      </c>
      <c r="G19" s="59">
        <f>Results!I13</f>
        <v>0</v>
      </c>
      <c r="H19" s="59">
        <f>Results!R13</f>
        <v>0</v>
      </c>
      <c r="I19" s="105">
        <f>Results!AA13</f>
        <v>0</v>
      </c>
      <c r="J19" s="62">
        <f>Results!L13</f>
        <v>0</v>
      </c>
      <c r="K19" s="63">
        <f>Results!U13</f>
        <v>0</v>
      </c>
      <c r="L19" s="66">
        <f>Results!AD13</f>
        <v>0</v>
      </c>
      <c r="R19"/>
      <c r="AC19" s="14"/>
      <c r="AF19" s="13"/>
      <c r="AI19" s="11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</row>
    <row r="20" spans="1:51" ht="18.75" customHeight="1" x14ac:dyDescent="0.3">
      <c r="C20"/>
      <c r="K20" s="13"/>
      <c r="L20" s="13"/>
      <c r="R20"/>
      <c r="AD20" s="11"/>
      <c r="AE20" s="31"/>
      <c r="AF20" s="31"/>
      <c r="AG20" s="31"/>
      <c r="AH20" s="32"/>
      <c r="AI20" s="33"/>
      <c r="AK20" s="30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</row>
    <row r="21" spans="1:51" ht="15.75" customHeight="1" x14ac:dyDescent="0.3">
      <c r="B21" s="42" t="s">
        <v>58</v>
      </c>
      <c r="C21" s="213" t="str">
        <f>IF(SUM(C8:C19)&lt;11," /!\ Do not exclude more than one Sapphire Chip chamber", "OK")</f>
        <v>OK</v>
      </c>
      <c r="D21" s="214"/>
      <c r="E21" s="214"/>
      <c r="F21" s="215"/>
      <c r="R21"/>
      <c r="S21"/>
      <c r="T21"/>
      <c r="U21"/>
      <c r="V21"/>
      <c r="W21"/>
      <c r="X21"/>
      <c r="AD21" s="31"/>
      <c r="AE21" s="31"/>
      <c r="AF21" s="31"/>
      <c r="AG21" s="31"/>
      <c r="AH21" s="32"/>
      <c r="AK21" s="30"/>
      <c r="AM21" s="16"/>
      <c r="AN21" s="16"/>
      <c r="AO21" s="16"/>
    </row>
    <row r="22" spans="1:51" ht="26.25" customHeight="1" x14ac:dyDescent="0.3">
      <c r="B22" s="42"/>
      <c r="C22"/>
      <c r="R22"/>
      <c r="S22"/>
      <c r="T22"/>
      <c r="U22"/>
      <c r="V22"/>
      <c r="W22"/>
      <c r="X22"/>
      <c r="AD22" s="31"/>
      <c r="AE22" s="31"/>
      <c r="AF22" s="31"/>
      <c r="AG22" s="31"/>
      <c r="AH22" s="32"/>
      <c r="AK22" s="30"/>
      <c r="AM22" s="16"/>
      <c r="AN22" s="16"/>
      <c r="AO22" s="16"/>
    </row>
    <row r="23" spans="1:51" ht="15.75" customHeight="1" thickBot="1" x14ac:dyDescent="0.35">
      <c r="A23" s="154" t="s">
        <v>102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R23"/>
      <c r="S23"/>
      <c r="T23"/>
      <c r="U23"/>
      <c r="V23"/>
      <c r="W23"/>
      <c r="X23"/>
      <c r="AD23" s="31"/>
      <c r="AE23" s="31"/>
      <c r="AF23" s="31"/>
      <c r="AG23" s="31"/>
      <c r="AH23" s="32"/>
      <c r="AK23" s="30"/>
      <c r="AM23" s="16"/>
      <c r="AN23" s="16"/>
      <c r="AO23" s="16"/>
    </row>
    <row r="24" spans="1:51" ht="31.8" thickBot="1" x14ac:dyDescent="0.35">
      <c r="A24" s="159" t="s">
        <v>59</v>
      </c>
      <c r="B24" s="160"/>
      <c r="C24" s="89" t="s">
        <v>60</v>
      </c>
      <c r="D24" s="161" t="s">
        <v>61</v>
      </c>
      <c r="E24" s="162"/>
      <c r="F24" s="162"/>
      <c r="G24" s="157" t="s">
        <v>62</v>
      </c>
      <c r="H24" s="158"/>
      <c r="I24" s="158"/>
      <c r="J24" s="191" t="s">
        <v>63</v>
      </c>
      <c r="K24" s="192"/>
      <c r="L24" s="192"/>
      <c r="M24" s="211" t="s">
        <v>64</v>
      </c>
      <c r="N24" s="211"/>
      <c r="O24" s="212"/>
      <c r="S24"/>
      <c r="T24"/>
      <c r="U24"/>
      <c r="AA24" s="31"/>
      <c r="AB24" s="31"/>
      <c r="AC24" s="31"/>
      <c r="AD24" s="31"/>
      <c r="AE24" s="32"/>
      <c r="AF24" s="13"/>
      <c r="AG24" s="11"/>
      <c r="AH24" s="11"/>
      <c r="AI24" s="11"/>
      <c r="AJ24" s="16"/>
      <c r="AK24" s="16"/>
      <c r="AL24" s="16"/>
    </row>
    <row r="25" spans="1:51" ht="31.2" x14ac:dyDescent="0.3">
      <c r="A25" s="43" t="s">
        <v>65</v>
      </c>
      <c r="B25" s="44" t="s">
        <v>66</v>
      </c>
      <c r="C25" s="96" t="s">
        <v>67</v>
      </c>
      <c r="D25" s="85" t="str">
        <f>"Blue
]"&amp;Parameters!G20&amp;" - "&amp;Parameters!H20&amp;"["</f>
        <v>Blue
]1670 - 2270[</v>
      </c>
      <c r="E25" s="70" t="str">
        <f>"Green 
]"&amp;Parameters!G21&amp;" - "&amp;Parameters!H21&amp;"["</f>
        <v>Green 
]5120 - 6920[</v>
      </c>
      <c r="F25" s="45" t="str">
        <f>"Red
]"&amp;Parameters!G22&amp;" - "&amp;Parameters!H22&amp;"["</f>
        <v>Red
]490 - 670[</v>
      </c>
      <c r="G25" s="68" t="s">
        <v>109</v>
      </c>
      <c r="H25" s="70" t="s">
        <v>110</v>
      </c>
      <c r="I25" s="101" t="s">
        <v>111</v>
      </c>
      <c r="J25" s="85" t="s">
        <v>112</v>
      </c>
      <c r="K25" s="70" t="s">
        <v>113</v>
      </c>
      <c r="L25" s="45" t="s">
        <v>114</v>
      </c>
      <c r="M25" s="68" t="s">
        <v>115</v>
      </c>
      <c r="N25" s="70" t="s">
        <v>116</v>
      </c>
      <c r="O25" s="46" t="s">
        <v>117</v>
      </c>
      <c r="AA25" s="31"/>
      <c r="AB25" s="31"/>
      <c r="AC25" s="31"/>
      <c r="AD25" s="31"/>
      <c r="AE25" s="32"/>
      <c r="AF25" s="13"/>
      <c r="AG25" s="11"/>
      <c r="AH25" s="11"/>
      <c r="AI25" s="11"/>
      <c r="AJ25" s="16"/>
      <c r="AK25" s="16"/>
      <c r="AL25" s="16"/>
    </row>
    <row r="26" spans="1:51" ht="18" x14ac:dyDescent="0.3">
      <c r="A26" s="97" cm="1">
        <f t="array" ref="A26">_xlfn.UNIQUE(D8:D19)</f>
        <v>0</v>
      </c>
      <c r="B26" s="88">
        <f>COUNTIF($C$8:$C$19,1)</f>
        <v>12</v>
      </c>
      <c r="C26" s="98">
        <f>AVERAGEIF($C$8:$C$19,"=1",(E8:E19))</f>
        <v>0</v>
      </c>
      <c r="D26" s="99">
        <f>AVERAGEIF($C$8:$C$19,"=1",(G8:G19))</f>
        <v>0</v>
      </c>
      <c r="E26" s="92">
        <f>AVERAGEIF($C$8:$C$19,"=1",(H8:H19))</f>
        <v>0</v>
      </c>
      <c r="F26" s="92">
        <f>AVERAGEIF($C$8:$C$19,"=1",(I8:I19))</f>
        <v>0</v>
      </c>
      <c r="G26" s="93" t="e" cm="1">
        <f t="array" ref="G26">STDEV(IF($C$8:$C$19=1,G8:G19))/D26</f>
        <v>#DIV/0!</v>
      </c>
      <c r="H26" s="93" t="e" cm="1">
        <f t="array" ref="H26">STDEV(IF($C$8:$C$19=1,H8:H19))/E26</f>
        <v>#DIV/0!</v>
      </c>
      <c r="I26" s="102" t="e" cm="1">
        <f t="array" ref="I26">STDEV(IF($C$8:$C$19=1,I8:I19))/F26</f>
        <v>#DIV/0!</v>
      </c>
      <c r="J26" s="103">
        <f>AVERAGEIF($C$8:$C$19,"=1",(J8:J19))</f>
        <v>0</v>
      </c>
      <c r="K26" s="94">
        <f>AVERAGEIF($C$8:$C$19,"=1",(K8:K19))</f>
        <v>0</v>
      </c>
      <c r="L26" s="95">
        <f>AVERAGEIF($C$8:$C$19,"=1",(L8:L19))</f>
        <v>0</v>
      </c>
      <c r="M26" s="93" t="e" cm="1">
        <f t="array" ref="M26">_xlfn.STDEV.S(INDEX(_xlfn._xlws.FILTER($D$8:$L$19, $D$8:$D$19=$A26,""),0,7))/J26</f>
        <v>#DIV/0!</v>
      </c>
      <c r="N26" s="93" t="e" cm="1">
        <f t="array" ref="N26">_xlfn.STDEV.S(INDEX(_xlfn._xlws.FILTER($D$8:$L$19, $D$8:$D$19=$A26, ""), 0, 8))/K26</f>
        <v>#DIV/0!</v>
      </c>
      <c r="O26" s="100" t="e" cm="1">
        <f t="array" ref="O26">_xlfn.STDEV.S(INDEX(_xlfn._xlws.FILTER($D$8:$L$19, $D$8:$D$19=$A26, ""), 0, 9))/L26</f>
        <v>#DIV/0!</v>
      </c>
      <c r="AA26" s="33"/>
      <c r="AB26" s="33"/>
      <c r="AC26" s="33"/>
      <c r="AD26" s="33"/>
      <c r="AE26" s="13"/>
      <c r="AF26" s="13"/>
      <c r="AG26" s="11"/>
      <c r="AH26" s="11"/>
      <c r="AI26" s="11"/>
      <c r="AJ26" s="16"/>
      <c r="AK26" s="16"/>
      <c r="AL26" s="16"/>
    </row>
    <row r="27" spans="1:51" ht="18.600000000000001" thickBot="1" x14ac:dyDescent="0.35">
      <c r="A27" s="47" cm="1">
        <f t="array" ref="A27">_xlfn.UNIQUE(D8:D19)</f>
        <v>0</v>
      </c>
      <c r="B27" s="48">
        <f>COUNTIF($C$8:$C$19,1)</f>
        <v>12</v>
      </c>
      <c r="C27" s="51" t="str">
        <f>IF($C26&gt;Parameters!$C$10,"PASS","FAIL")</f>
        <v>FAIL</v>
      </c>
      <c r="D27" s="86" t="str">
        <f>IF(AND(D26&gt;Parameters!$G$20,D26&lt;Parameters!$H$20),"PASS","FAIL")</f>
        <v>FAIL</v>
      </c>
      <c r="E27" s="49" t="str">
        <f>IF(AND(E26&gt;Parameters!$G$21,E26&lt;Parameters!$H$21),"PASS","WARNING")</f>
        <v>WARNING</v>
      </c>
      <c r="F27" s="49" t="str">
        <f>IF(AND(F26&gt;Parameters!$G$22,F26&lt;Parameters!$H$22),"PASS","FAIL")</f>
        <v>FAIL</v>
      </c>
      <c r="G27" s="49" t="e">
        <f>IF((G26&lt;Parameters!$E$20),"PASS","FAIL")</f>
        <v>#DIV/0!</v>
      </c>
      <c r="H27" s="49" t="e">
        <f>IF((H26&lt;Parameters!$E$21),"PASS","FAIL")</f>
        <v>#DIV/0!</v>
      </c>
      <c r="I27" s="87" t="e">
        <f>IF((I26&lt;Parameters!$E$22),"PASS","FAIL")</f>
        <v>#DIV/0!</v>
      </c>
      <c r="J27" s="86" t="str">
        <f>IF(Parameters!$C$14&lt;J26,"PASS","FAIL")</f>
        <v>FAIL</v>
      </c>
      <c r="K27" s="49" t="str">
        <f>IF(Parameters!$C$15&lt;K26,"PASS","FAIL")</f>
        <v>FAIL</v>
      </c>
      <c r="L27" s="49" t="str">
        <f>IF(Parameters!$C$16&lt;L26,"PASS","FAIL")</f>
        <v>FAIL</v>
      </c>
      <c r="M27" s="49" t="e">
        <f>IF((M26&lt;Parameters!$E$14),"PASS","FAIL")</f>
        <v>#DIV/0!</v>
      </c>
      <c r="N27" s="49" t="e">
        <f>IF((N26&lt;Parameters!$E$15),"PASS","FAIL")</f>
        <v>#DIV/0!</v>
      </c>
      <c r="O27" s="87" t="e">
        <f>IF((O26&lt;Parameters!$E$16),"PASS","FAIL")</f>
        <v>#DIV/0!</v>
      </c>
      <c r="AA27" s="33"/>
      <c r="AB27" s="33"/>
      <c r="AC27" s="33"/>
      <c r="AD27" s="33"/>
      <c r="AE27" s="13"/>
      <c r="AF27" s="13"/>
      <c r="AG27" s="11"/>
      <c r="AH27" s="11"/>
      <c r="AI27" s="11"/>
      <c r="AJ27" s="16"/>
      <c r="AK27" s="16"/>
      <c r="AL27" s="16"/>
    </row>
    <row r="28" spans="1:51" ht="18" x14ac:dyDescent="0.3"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AA28" s="33"/>
      <c r="AB28" s="33"/>
      <c r="AC28" s="33"/>
      <c r="AD28" s="33"/>
      <c r="AE28" s="13"/>
      <c r="AF28" s="13"/>
      <c r="AG28" s="11"/>
      <c r="AH28" s="11"/>
      <c r="AI28" s="11"/>
      <c r="AJ28" s="16"/>
      <c r="AK28" s="16"/>
      <c r="AL28" s="16"/>
    </row>
    <row r="29" spans="1:51" ht="18" x14ac:dyDescent="0.3">
      <c r="D29" s="14"/>
      <c r="E29" s="14"/>
      <c r="F29" s="14"/>
      <c r="G29" s="14"/>
      <c r="H29" s="14"/>
      <c r="I29" s="14"/>
      <c r="J29" s="208" t="str">
        <f>IF(AND($L$26&gt;Parameters!$C$16,$L$26&lt;=Parameters!$D$16),"Check for the presence of Droplet Crystal observations"," ")</f>
        <v xml:space="preserve"> </v>
      </c>
      <c r="K29" s="209"/>
      <c r="L29" s="210"/>
      <c r="M29" s="112"/>
      <c r="AA29" s="33"/>
      <c r="AB29" s="33"/>
      <c r="AC29" s="33"/>
      <c r="AD29" s="33"/>
      <c r="AE29" s="13"/>
      <c r="AF29" s="13"/>
      <c r="AG29" s="11"/>
      <c r="AH29" s="11"/>
      <c r="AI29" s="11"/>
      <c r="AJ29" s="16"/>
      <c r="AK29" s="16"/>
      <c r="AL29" s="16"/>
    </row>
    <row r="30" spans="1:51" ht="18.600000000000001" thickBot="1" x14ac:dyDescent="0.35">
      <c r="C30" s="14"/>
      <c r="D30" s="14"/>
      <c r="E30" s="14"/>
      <c r="F30" s="14"/>
      <c r="G30" s="77"/>
      <c r="H30" s="77"/>
      <c r="I30" s="77"/>
      <c r="J30" s="13"/>
      <c r="K30" s="13"/>
      <c r="L30" s="37"/>
      <c r="M30" s="77"/>
      <c r="N30" s="77"/>
      <c r="O30" s="77"/>
      <c r="AA30" s="33"/>
      <c r="AB30" s="33"/>
      <c r="AC30" s="33"/>
      <c r="AD30" s="33"/>
      <c r="AE30" s="13"/>
      <c r="AF30" s="13"/>
      <c r="AG30" s="11"/>
      <c r="AH30" s="11"/>
      <c r="AI30" s="11"/>
      <c r="AJ30" s="16"/>
      <c r="AK30" s="16"/>
      <c r="AL30" s="16"/>
    </row>
    <row r="31" spans="1:51" ht="31.5" customHeight="1" thickBot="1" x14ac:dyDescent="0.35">
      <c r="A31" s="163" t="s">
        <v>103</v>
      </c>
      <c r="B31" s="164"/>
      <c r="C31" s="164"/>
      <c r="D31" s="164"/>
      <c r="E31" s="164"/>
      <c r="F31" s="165"/>
      <c r="H31" s="148" t="s">
        <v>68</v>
      </c>
      <c r="I31" s="149"/>
      <c r="J31" s="150"/>
      <c r="K31" s="199" t="s">
        <v>104</v>
      </c>
      <c r="L31" s="200"/>
      <c r="M31" s="200"/>
      <c r="N31" s="200"/>
      <c r="O31" s="201"/>
      <c r="R31" s="31"/>
      <c r="Z31" s="16"/>
      <c r="AD31" s="11"/>
      <c r="AE31" s="11"/>
      <c r="AF31" s="11"/>
      <c r="AG31" s="11"/>
      <c r="AH31" s="11"/>
      <c r="AI31" s="11"/>
    </row>
    <row r="32" spans="1:51" ht="15.75" customHeight="1" x14ac:dyDescent="0.3">
      <c r="A32" s="173"/>
      <c r="B32" s="174"/>
      <c r="C32" s="174"/>
      <c r="D32" s="174"/>
      <c r="E32" s="174"/>
      <c r="F32" s="175"/>
      <c r="H32" s="194" t="s">
        <v>105</v>
      </c>
      <c r="I32" s="195"/>
      <c r="J32" s="113"/>
      <c r="K32" s="202"/>
      <c r="L32" s="203"/>
      <c r="M32" s="203"/>
      <c r="N32" s="203"/>
      <c r="O32" s="204"/>
      <c r="R32" s="33"/>
      <c r="Z32" s="16"/>
      <c r="AD32" s="11"/>
      <c r="AE32" s="11"/>
      <c r="AF32" s="11"/>
      <c r="AG32" s="11"/>
      <c r="AH32" s="11"/>
      <c r="AI32" s="11"/>
    </row>
    <row r="33" spans="1:39" ht="15.75" customHeight="1" x14ac:dyDescent="0.3">
      <c r="A33" s="173"/>
      <c r="B33" s="174"/>
      <c r="C33" s="174"/>
      <c r="D33" s="174"/>
      <c r="E33" s="174"/>
      <c r="F33" s="175"/>
      <c r="H33" s="189" t="s">
        <v>69</v>
      </c>
      <c r="I33" s="190"/>
      <c r="J33" s="114"/>
      <c r="K33" s="202"/>
      <c r="L33" s="203"/>
      <c r="M33" s="203"/>
      <c r="N33" s="203"/>
      <c r="O33" s="204"/>
      <c r="Y33" s="14"/>
      <c r="Z33" s="14"/>
      <c r="AA33" s="14"/>
      <c r="AB33" s="13"/>
      <c r="AC33" s="13"/>
      <c r="AD33" s="13"/>
      <c r="AE33" s="11"/>
      <c r="AF33" s="11"/>
      <c r="AG33" s="11"/>
      <c r="AH33" s="16"/>
      <c r="AI33" s="11"/>
    </row>
    <row r="34" spans="1:39" ht="15.75" customHeight="1" x14ac:dyDescent="0.3">
      <c r="A34" s="176" t="s">
        <v>70</v>
      </c>
      <c r="B34" s="177"/>
      <c r="C34" s="177"/>
      <c r="D34" s="177"/>
      <c r="E34" s="177"/>
      <c r="F34" s="178"/>
      <c r="H34" s="189" t="s">
        <v>106</v>
      </c>
      <c r="I34" s="190"/>
      <c r="J34" s="114"/>
      <c r="K34" s="202"/>
      <c r="L34" s="203"/>
      <c r="M34" s="203"/>
      <c r="N34" s="203"/>
      <c r="O34" s="204"/>
      <c r="AC34" s="14"/>
      <c r="AF34" s="13"/>
      <c r="AI34" s="11"/>
      <c r="AL34" s="16"/>
    </row>
    <row r="35" spans="1:39" ht="34.799999999999997" customHeight="1" x14ac:dyDescent="0.3">
      <c r="A35" s="179"/>
      <c r="B35" s="180"/>
      <c r="C35" s="180"/>
      <c r="D35" s="180"/>
      <c r="E35" s="180"/>
      <c r="F35" s="181"/>
      <c r="H35" s="196" t="str">
        <f>IF(J34=Parameters!B6,"Template matches lot number","Template DOES NOT match lot number, please use the right template")</f>
        <v>Template DOES NOT match lot number, please use the right template</v>
      </c>
      <c r="I35" s="197"/>
      <c r="J35" s="198"/>
      <c r="K35" s="202"/>
      <c r="L35" s="203"/>
      <c r="M35" s="203"/>
      <c r="N35" s="203"/>
      <c r="O35" s="204"/>
      <c r="AC35" s="14"/>
      <c r="AF35" s="13"/>
      <c r="AI35" s="11"/>
      <c r="AL35" s="16"/>
    </row>
    <row r="36" spans="1:39" ht="18" customHeight="1" x14ac:dyDescent="0.3">
      <c r="A36" s="179"/>
      <c r="B36" s="180"/>
      <c r="C36" s="180"/>
      <c r="D36" s="180"/>
      <c r="E36" s="180"/>
      <c r="F36" s="181"/>
      <c r="H36" s="189" t="s">
        <v>97</v>
      </c>
      <c r="I36" s="190"/>
      <c r="J36" s="114"/>
      <c r="K36" s="202"/>
      <c r="L36" s="203"/>
      <c r="M36" s="203"/>
      <c r="N36" s="203"/>
      <c r="O36" s="204"/>
      <c r="AM36" s="16"/>
    </row>
    <row r="37" spans="1:39" ht="16.5" customHeight="1" thickBot="1" x14ac:dyDescent="0.35">
      <c r="A37" s="182"/>
      <c r="B37" s="183"/>
      <c r="C37" s="183"/>
      <c r="D37" s="183"/>
      <c r="E37" s="183"/>
      <c r="F37" s="184"/>
      <c r="H37" s="52" t="s">
        <v>98</v>
      </c>
      <c r="I37" s="53"/>
      <c r="J37" s="114"/>
      <c r="K37" s="202"/>
      <c r="L37" s="203"/>
      <c r="M37" s="203"/>
      <c r="N37" s="203"/>
      <c r="O37" s="204"/>
      <c r="AM37" s="16"/>
    </row>
    <row r="38" spans="1:39" ht="16.5" customHeight="1" thickBot="1" x14ac:dyDescent="0.35">
      <c r="H38" s="54" t="s">
        <v>71</v>
      </c>
      <c r="I38" s="55"/>
      <c r="J38" s="115"/>
      <c r="K38" s="205"/>
      <c r="L38" s="206"/>
      <c r="M38" s="206"/>
      <c r="N38" s="206"/>
      <c r="O38" s="207"/>
      <c r="AM38" s="16"/>
    </row>
    <row r="39" spans="1:39" ht="16.5" customHeight="1" x14ac:dyDescent="0.3"/>
    <row r="40" spans="1:39" ht="16.5" customHeight="1" x14ac:dyDescent="0.3"/>
    <row r="41" spans="1:39" ht="16.5" customHeight="1" x14ac:dyDescent="0.3"/>
    <row r="42" spans="1:39" ht="16.5" customHeight="1" x14ac:dyDescent="0.3"/>
    <row r="43" spans="1:39" ht="16.5" customHeight="1" x14ac:dyDescent="0.3">
      <c r="K43" s="13"/>
      <c r="L43" s="13"/>
    </row>
    <row r="44" spans="1:39" ht="16.5" customHeight="1" x14ac:dyDescent="0.3">
      <c r="K44" s="13"/>
      <c r="L44" s="13"/>
    </row>
    <row r="45" spans="1:39" ht="16.5" customHeight="1" x14ac:dyDescent="0.3">
      <c r="K45" s="13"/>
      <c r="L45" s="13"/>
    </row>
    <row r="46" spans="1:39" ht="16.5" customHeight="1" x14ac:dyDescent="0.3">
      <c r="K46" s="13"/>
      <c r="L46" s="13"/>
      <c r="M46" s="13"/>
    </row>
    <row r="47" spans="1:39" ht="16.5" customHeight="1" x14ac:dyDescent="0.3">
      <c r="K47" s="13"/>
      <c r="L47" s="13"/>
      <c r="M47" s="13"/>
    </row>
    <row r="48" spans="1:39" ht="18" customHeight="1" x14ac:dyDescent="0.3">
      <c r="K48" s="13"/>
      <c r="L48" s="13"/>
      <c r="M48" s="13"/>
    </row>
    <row r="49" spans="11:13" ht="18" customHeight="1" x14ac:dyDescent="0.3">
      <c r="K49" s="13"/>
      <c r="L49" s="13"/>
      <c r="M49" s="13"/>
    </row>
    <row r="50" spans="11:13" ht="18" customHeight="1" x14ac:dyDescent="0.3">
      <c r="K50" s="13"/>
      <c r="L50" s="13"/>
      <c r="M50" s="13"/>
    </row>
    <row r="51" spans="11:13" ht="18" customHeight="1" x14ac:dyDescent="0.3">
      <c r="K51" s="13"/>
      <c r="L51" s="13"/>
      <c r="M51" s="13"/>
    </row>
    <row r="52" spans="11:13" ht="18" customHeight="1" x14ac:dyDescent="0.3">
      <c r="K52" s="13"/>
      <c r="L52" s="13"/>
      <c r="M52" s="13"/>
    </row>
    <row r="53" spans="11:13" ht="18" customHeight="1" x14ac:dyDescent="0.3">
      <c r="K53" s="13"/>
      <c r="L53" s="13"/>
      <c r="M53" s="13"/>
    </row>
    <row r="54" spans="11:13" ht="18" customHeight="1" x14ac:dyDescent="0.3">
      <c r="K54" s="13"/>
      <c r="L54" s="13"/>
      <c r="M54" s="13"/>
    </row>
    <row r="55" spans="11:13" ht="18" customHeight="1" x14ac:dyDescent="0.3">
      <c r="K55" s="13"/>
      <c r="L55" s="13"/>
      <c r="M55" s="13"/>
    </row>
    <row r="56" spans="11:13" ht="18" customHeight="1" x14ac:dyDescent="0.3">
      <c r="K56" s="13"/>
      <c r="L56" s="13"/>
      <c r="M56" s="13"/>
    </row>
    <row r="57" spans="11:13" ht="18" customHeight="1" x14ac:dyDescent="0.3">
      <c r="K57" s="13"/>
      <c r="L57" s="13"/>
      <c r="M57" s="13"/>
    </row>
    <row r="58" spans="11:13" ht="16.5" customHeight="1" x14ac:dyDescent="0.3">
      <c r="K58" s="13"/>
      <c r="L58" s="13"/>
      <c r="M58" s="13"/>
    </row>
    <row r="59" spans="11:13" ht="16.5" customHeight="1" x14ac:dyDescent="0.3">
      <c r="K59" s="13"/>
      <c r="L59" s="13"/>
      <c r="M59" s="13"/>
    </row>
    <row r="60" spans="11:13" ht="16.5" customHeight="1" x14ac:dyDescent="0.3">
      <c r="K60" s="13"/>
      <c r="L60" s="13"/>
      <c r="M60" s="13"/>
    </row>
    <row r="61" spans="11:13" ht="17.25" customHeight="1" x14ac:dyDescent="0.3">
      <c r="K61" s="13"/>
      <c r="L61" s="13"/>
      <c r="M61" s="13"/>
    </row>
    <row r="62" spans="11:13" ht="17.25" customHeight="1" x14ac:dyDescent="0.3">
      <c r="K62" s="13"/>
      <c r="L62" s="13"/>
      <c r="M62" s="13"/>
    </row>
    <row r="63" spans="11:13" ht="17.25" customHeight="1" x14ac:dyDescent="0.3">
      <c r="K63" s="13"/>
      <c r="L63" s="13"/>
      <c r="M63" s="13"/>
    </row>
    <row r="64" spans="11:13" ht="17.25" customHeight="1" x14ac:dyDescent="0.3">
      <c r="K64" s="13"/>
      <c r="L64" s="13"/>
      <c r="M64" s="13"/>
    </row>
    <row r="65" spans="11:13" ht="17.25" customHeight="1" x14ac:dyDescent="0.3">
      <c r="K65" s="13"/>
      <c r="L65" s="13"/>
      <c r="M65" s="13"/>
    </row>
    <row r="66" spans="11:13" ht="17.25" customHeight="1" x14ac:dyDescent="0.3">
      <c r="K66" s="13"/>
      <c r="L66" s="13"/>
      <c r="M66" s="13"/>
    </row>
    <row r="67" spans="11:13" ht="17.25" customHeight="1" x14ac:dyDescent="0.3">
      <c r="K67" s="13"/>
      <c r="L67" s="13"/>
      <c r="M67" s="13"/>
    </row>
    <row r="68" spans="11:13" ht="17.25" customHeight="1" x14ac:dyDescent="0.3">
      <c r="K68" s="13"/>
      <c r="L68" s="13"/>
      <c r="M68" s="13"/>
    </row>
    <row r="69" spans="11:13" ht="17.25" customHeight="1" x14ac:dyDescent="0.3">
      <c r="K69" s="13"/>
      <c r="L69" s="13"/>
      <c r="M69" s="13"/>
    </row>
    <row r="70" spans="11:13" ht="17.25" customHeight="1" x14ac:dyDescent="0.3">
      <c r="K70" s="13"/>
      <c r="L70" s="13"/>
      <c r="M70" s="13"/>
    </row>
    <row r="71" spans="11:13" ht="17.25" customHeight="1" x14ac:dyDescent="0.3">
      <c r="K71" s="13"/>
      <c r="L71" s="13"/>
      <c r="M71" s="13"/>
    </row>
    <row r="72" spans="11:13" ht="17.25" customHeight="1" x14ac:dyDescent="0.3">
      <c r="K72" s="13"/>
      <c r="L72" s="13"/>
      <c r="M72" s="13"/>
    </row>
    <row r="73" spans="11:13" ht="17.25" customHeight="1" x14ac:dyDescent="0.3">
      <c r="K73" s="13"/>
      <c r="L73" s="13"/>
      <c r="M73" s="13"/>
    </row>
    <row r="74" spans="11:13" ht="17.25" customHeight="1" x14ac:dyDescent="0.3">
      <c r="K74" s="13"/>
      <c r="L74" s="13"/>
      <c r="M74" s="13"/>
    </row>
    <row r="75" spans="11:13" ht="17.25" customHeight="1" x14ac:dyDescent="0.3">
      <c r="K75" s="13"/>
      <c r="L75" s="13"/>
      <c r="M75" s="13"/>
    </row>
    <row r="76" spans="11:13" ht="17.25" customHeight="1" x14ac:dyDescent="0.3">
      <c r="K76" s="13"/>
      <c r="L76" s="13"/>
      <c r="M76" s="13"/>
    </row>
    <row r="77" spans="11:13" ht="17.25" customHeight="1" x14ac:dyDescent="0.3">
      <c r="K77" s="13"/>
      <c r="L77" s="13"/>
      <c r="M77" s="13"/>
    </row>
    <row r="78" spans="11:13" ht="17.25" customHeight="1" x14ac:dyDescent="0.3">
      <c r="K78" s="13"/>
      <c r="L78" s="13"/>
      <c r="M78" s="13"/>
    </row>
    <row r="79" spans="11:13" ht="17.25" customHeight="1" x14ac:dyDescent="0.3">
      <c r="K79" s="13"/>
      <c r="L79" s="13"/>
      <c r="M79" s="13"/>
    </row>
    <row r="80" spans="11:13" ht="17.25" customHeight="1" x14ac:dyDescent="0.3">
      <c r="K80" s="13"/>
      <c r="L80" s="13"/>
      <c r="M80" s="13"/>
    </row>
    <row r="81" spans="11:13" ht="17.25" customHeight="1" x14ac:dyDescent="0.3">
      <c r="K81" s="13"/>
      <c r="L81" s="13"/>
      <c r="M81" s="13"/>
    </row>
    <row r="82" spans="11:13" ht="17.25" customHeight="1" x14ac:dyDescent="0.3">
      <c r="K82" s="13"/>
      <c r="L82" s="13"/>
      <c r="M82" s="13"/>
    </row>
    <row r="83" spans="11:13" ht="17.25" customHeight="1" x14ac:dyDescent="0.3">
      <c r="K83" s="13"/>
      <c r="L83" s="13"/>
      <c r="M83" s="13"/>
    </row>
    <row r="84" spans="11:13" ht="17.25" customHeight="1" x14ac:dyDescent="0.3">
      <c r="K84" s="13"/>
      <c r="L84" s="13"/>
      <c r="M84" s="13"/>
    </row>
    <row r="85" spans="11:13" ht="17.25" customHeight="1" x14ac:dyDescent="0.3">
      <c r="K85" s="13"/>
      <c r="L85" s="13"/>
      <c r="M85" s="13"/>
    </row>
    <row r="86" spans="11:13" ht="17.25" customHeight="1" x14ac:dyDescent="0.3">
      <c r="K86" s="13"/>
      <c r="L86" s="13"/>
      <c r="M86" s="13"/>
    </row>
    <row r="87" spans="11:13" ht="17.25" customHeight="1" x14ac:dyDescent="0.3">
      <c r="K87" s="13"/>
      <c r="L87" s="13"/>
      <c r="M87" s="13"/>
    </row>
    <row r="88" spans="11:13" ht="17.25" customHeight="1" x14ac:dyDescent="0.3">
      <c r="K88" s="13"/>
      <c r="L88" s="13"/>
      <c r="M88" s="13"/>
    </row>
    <row r="89" spans="11:13" ht="17.25" customHeight="1" x14ac:dyDescent="0.3">
      <c r="K89" s="13"/>
      <c r="L89" s="13"/>
      <c r="M89" s="13"/>
    </row>
    <row r="90" spans="11:13" ht="17.25" customHeight="1" x14ac:dyDescent="0.3">
      <c r="K90" s="13"/>
      <c r="L90" s="13"/>
      <c r="M90" s="13"/>
    </row>
    <row r="91" spans="11:13" ht="17.25" customHeight="1" x14ac:dyDescent="0.3">
      <c r="K91" s="13"/>
      <c r="L91" s="13"/>
      <c r="M91" s="13"/>
    </row>
    <row r="92" spans="11:13" ht="17.25" customHeight="1" x14ac:dyDescent="0.3">
      <c r="K92" s="13"/>
      <c r="L92" s="13"/>
      <c r="M92" s="13"/>
    </row>
    <row r="93" spans="11:13" ht="17.25" customHeight="1" x14ac:dyDescent="0.3">
      <c r="K93" s="13"/>
      <c r="L93" s="13"/>
      <c r="M93" s="13"/>
    </row>
    <row r="94" spans="11:13" ht="17.25" customHeight="1" x14ac:dyDescent="0.3">
      <c r="K94" s="13"/>
      <c r="L94" s="13"/>
      <c r="M94" s="13"/>
    </row>
    <row r="95" spans="11:13" ht="17.25" customHeight="1" x14ac:dyDescent="0.3">
      <c r="K95" s="13"/>
      <c r="L95" s="13"/>
      <c r="M95" s="13"/>
    </row>
    <row r="96" spans="11:13" ht="17.25" customHeight="1" x14ac:dyDescent="0.3">
      <c r="K96" s="13"/>
      <c r="L96" s="13"/>
      <c r="M96" s="13"/>
    </row>
    <row r="97" spans="11:13" ht="17.25" customHeight="1" x14ac:dyDescent="0.3">
      <c r="K97" s="13"/>
      <c r="L97" s="13"/>
      <c r="M97" s="13"/>
    </row>
    <row r="98" spans="11:13" ht="17.25" customHeight="1" x14ac:dyDescent="0.3">
      <c r="K98" s="13"/>
      <c r="L98" s="13"/>
      <c r="M98" s="13"/>
    </row>
    <row r="99" spans="11:13" ht="17.25" customHeight="1" x14ac:dyDescent="0.3">
      <c r="K99" s="13"/>
      <c r="L99" s="13"/>
      <c r="M99" s="13"/>
    </row>
    <row r="100" spans="11:13" ht="17.25" customHeight="1" x14ac:dyDescent="0.3">
      <c r="K100" s="13"/>
      <c r="L100" s="13"/>
      <c r="M100" s="13"/>
    </row>
    <row r="101" spans="11:13" ht="17.25" customHeight="1" x14ac:dyDescent="0.3">
      <c r="K101" s="13"/>
      <c r="L101" s="13"/>
      <c r="M101" s="13"/>
    </row>
  </sheetData>
  <sheetProtection algorithmName="SHA-512" hashValue="koaA7q/jW+/31Sfho7z0cN9hgZpGrqO/PNK9k+oj68szN8kX7aK/kkBz2wsXyGdOi6po7EaneT1Fkf1V7u3Dcw==" saltValue="C2DxA3m5j8WSRhtUvep8+w==" spinCount="100000" sheet="1" objects="1" scenarios="1"/>
  <protectedRanges>
    <protectedRange sqref="A32" name="Range1_1_1"/>
    <protectedRange sqref="C8:C19" name="Exclusion"/>
    <protectedRange sqref="N2" name="Purpose"/>
    <protectedRange sqref="J32:J38" name="Info"/>
    <protectedRange sqref="A34" name="Comment"/>
  </protectedRanges>
  <mergeCells count="29">
    <mergeCell ref="A32:F33"/>
    <mergeCell ref="A34:F37"/>
    <mergeCell ref="A1:C4"/>
    <mergeCell ref="E1:K1"/>
    <mergeCell ref="E2:K2"/>
    <mergeCell ref="H36:I36"/>
    <mergeCell ref="J24:L24"/>
    <mergeCell ref="J6:L6"/>
    <mergeCell ref="H32:I32"/>
    <mergeCell ref="H33:I33"/>
    <mergeCell ref="H34:I34"/>
    <mergeCell ref="H35:J35"/>
    <mergeCell ref="K31:O38"/>
    <mergeCell ref="J29:L29"/>
    <mergeCell ref="M24:O24"/>
    <mergeCell ref="C21:F21"/>
    <mergeCell ref="N2:O2"/>
    <mergeCell ref="I3:K3"/>
    <mergeCell ref="E4:K4"/>
    <mergeCell ref="E3:G3"/>
    <mergeCell ref="N3:O3"/>
    <mergeCell ref="H31:J31"/>
    <mergeCell ref="A6:F6"/>
    <mergeCell ref="A23:O23"/>
    <mergeCell ref="G6:I6"/>
    <mergeCell ref="G24:I24"/>
    <mergeCell ref="A24:B24"/>
    <mergeCell ref="D24:F24"/>
    <mergeCell ref="A31:F31"/>
  </mergeCells>
  <phoneticPr fontId="9" type="noConversion"/>
  <conditionalFormatting sqref="A31:A32 H32:H35">
    <cfRule type="cellIs" dxfId="55" priority="33" operator="equal">
      <formula>"FAIL"</formula>
    </cfRule>
  </conditionalFormatting>
  <conditionalFormatting sqref="A32">
    <cfRule type="cellIs" dxfId="54" priority="28" operator="equal">
      <formula>"Conform after Modification"</formula>
    </cfRule>
    <cfRule type="containsText" dxfId="53" priority="32" operator="containsText" text="PASS">
      <formula>NOT(ISERROR(SEARCH("PASS",A32)))</formula>
    </cfRule>
    <cfRule type="containsText" dxfId="52" priority="29" operator="containsText" text="Not Conform">
      <formula>NOT(ISERROR(SEARCH("Not Conform",A32)))</formula>
    </cfRule>
    <cfRule type="cellIs" dxfId="51" priority="30" operator="equal">
      <formula>"Conform"</formula>
    </cfRule>
    <cfRule type="containsText" dxfId="50" priority="31" operator="containsText" text="FAIL">
      <formula>NOT(ISERROR(SEARCH("FAIL",A32)))</formula>
    </cfRule>
  </conditionalFormatting>
  <conditionalFormatting sqref="C21">
    <cfRule type="containsText" dxfId="49" priority="9" operator="containsText" text="OK">
      <formula>NOT(ISERROR(SEARCH("OK",C21)))</formula>
    </cfRule>
    <cfRule type="notContainsText" dxfId="48" priority="10" operator="notContains" text="OK">
      <formula>ISERROR(SEARCH("OK",C21))</formula>
    </cfRule>
  </conditionalFormatting>
  <conditionalFormatting sqref="C27:C29">
    <cfRule type="cellIs" dxfId="47" priority="56" operator="equal">
      <formula>"FAIL"</formula>
    </cfRule>
  </conditionalFormatting>
  <conditionalFormatting sqref="C27:O28 C29:I29">
    <cfRule type="containsText" dxfId="46" priority="8" operator="containsText" text="PASS">
      <formula>NOT(ISERROR(SEARCH("PASS",C27)))</formula>
    </cfRule>
    <cfRule type="containsText" dxfId="45" priority="14" operator="containsText" text="FAIL">
      <formula>NOT(ISERROR(SEARCH("FAIL",C27)))</formula>
    </cfRule>
  </conditionalFormatting>
  <conditionalFormatting sqref="E27">
    <cfRule type="containsText" dxfId="38" priority="3" operator="containsText" text="WARNING">
      <formula>NOT(ISERROR(SEARCH("WARNING",E27)))</formula>
    </cfRule>
  </conditionalFormatting>
  <conditionalFormatting sqref="H35:J35">
    <cfRule type="containsText" dxfId="33" priority="2" operator="containsText" text="Template DOES NOT match lot number, please use the right template">
      <formula>NOT(ISERROR(SEARCH("Template DOES NOT match lot number, please use the right template",H35)))</formula>
    </cfRule>
    <cfRule type="containsText" dxfId="32" priority="1" operator="containsText" text="Template matches lot number">
      <formula>NOT(ISERROR(SEARCH("Template matches lot number",H35)))</formula>
    </cfRule>
  </conditionalFormatting>
  <conditionalFormatting sqref="J29">
    <cfRule type="containsText" dxfId="29" priority="5" operator="containsText" text="Check for the presence of Droplet Crystal observations">
      <formula>NOT(ISERROR(SEARCH("Check for the presence of Droplet Crystal observations",J29)))</formula>
    </cfRule>
  </conditionalFormatting>
  <conditionalFormatting sqref="J29:L29">
    <cfRule type="containsText" dxfId="28" priority="4" operator="containsText" text="Check for the presence of Droplet Crystal observations">
      <formula>NOT(ISERROR(SEARCH("Check for the presence of Droplet Crystal observations",J29)))</formula>
    </cfRule>
  </conditionalFormatting>
  <conditionalFormatting sqref="Z18:AB19 Z34:AB35 AA36:AC1048576">
    <cfRule type="cellIs" dxfId="13" priority="107" operator="greaterThanOrEqual">
      <formula>1</formula>
    </cfRule>
  </conditionalFormatting>
  <dataValidations count="2">
    <dataValidation type="list" allowBlank="1" showInputMessage="1" showErrorMessage="1" sqref="AH20 AA26:AA30" xr:uid="{D9D34C29-B18A-4E9B-A696-DD624A0E30D4}">
      <formula1>"YES,NO"</formula1>
    </dataValidation>
    <dataValidation type="list" allowBlank="1" showInputMessage="1" showErrorMessage="1" sqref="A32" xr:uid="{62E860EF-347B-472F-9661-032AA4EA961C}">
      <formula1>"Conform, Not Conform"</formula1>
    </dataValidation>
  </dataValidations>
  <pageMargins left="0.7" right="0.7" top="0.75" bottom="0.75" header="0.3" footer="0.3"/>
  <pageSetup paperSize="9" scale="54" orientation="landscape" r:id="rId1"/>
  <colBreaks count="1" manualBreakCount="1">
    <brk id="42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6" operator="between" id="{9B45ABB8-AAF5-4683-9F0D-715707EB057C}">
            <xm:f>Parameters!$G$20</xm:f>
            <xm:f>Parameters!$H$20</xm:f>
            <x14:dxf>
              <font>
                <b/>
                <i val="0"/>
                <color rgb="FF00B050"/>
              </font>
            </x14:dxf>
          </x14:cfRule>
          <x14:cfRule type="cellIs" priority="47" operator="notBetween" id="{0F93D816-31A5-405E-A42B-B588B0AD82C0}">
            <xm:f>Parameters!$G$20</xm:f>
            <xm:f>Parameters!$H$20</xm:f>
            <x14:dxf>
              <font>
                <b/>
                <i val="0"/>
                <color rgb="FFFF0000"/>
              </font>
            </x14:dxf>
          </x14:cfRule>
          <xm:sqref>D26 D30</xm:sqref>
        </x14:conditionalFormatting>
        <x14:conditionalFormatting xmlns:xm="http://schemas.microsoft.com/office/excel/2006/main">
          <x14:cfRule type="cellIs" priority="11" operator="lessThanOrEqual" id="{136078D9-3301-4CCF-B28E-ACD4A64D10AA}">
            <xm:f>Parameters!$C$14</xm:f>
            <x14:dxf>
              <font>
                <b/>
                <i val="0"/>
                <color rgb="FFFF0000"/>
              </font>
            </x14:dxf>
          </x14:cfRule>
          <x14:cfRule type="cellIs" priority="54" operator="greaterThan" id="{1A994A67-604F-43C2-B7EE-70CDC03DB4DB}">
            <xm:f>Parameters!$C$14</xm:f>
            <x14:dxf>
              <font>
                <b/>
                <i val="0"/>
                <color rgb="FF375623"/>
              </font>
            </x14:dxf>
          </x14:cfRule>
          <xm:sqref>D27:D29</xm:sqref>
        </x14:conditionalFormatting>
        <x14:conditionalFormatting xmlns:xm="http://schemas.microsoft.com/office/excel/2006/main">
          <x14:cfRule type="cellIs" priority="52" operator="between" id="{1C3D6FDB-E00D-4ABE-AE1C-82654CAD01B1}">
            <xm:f>Parameters!$G$21</xm:f>
            <xm:f>Parameters!$H$21</xm:f>
            <x14:dxf>
              <font>
                <b/>
                <i val="0"/>
                <color rgb="FF00B050"/>
              </font>
            </x14:dxf>
          </x14:cfRule>
          <x14:cfRule type="cellIs" priority="53" operator="notBetween" id="{26F4D44D-86B8-4384-85ED-55CAE1EC9523}">
            <xm:f>Parameters!$G$21</xm:f>
            <xm:f>Parameters!$H$21</xm:f>
            <x14:dxf>
              <font>
                <b/>
                <i val="0"/>
                <color rgb="FFFFC000"/>
              </font>
            </x14:dxf>
          </x14:cfRule>
          <xm:sqref>E26 E30</xm:sqref>
        </x14:conditionalFormatting>
        <x14:conditionalFormatting xmlns:xm="http://schemas.microsoft.com/office/excel/2006/main">
          <x14:cfRule type="cellIs" priority="12" operator="lessThanOrEqual" id="{B13CDB02-D972-49A0-A364-AFF49A9B4056}">
            <xm:f>Parameters!$C$15</xm:f>
            <x14:dxf>
              <font>
                <b/>
                <i val="0"/>
                <color rgb="FFFF0000"/>
              </font>
            </x14:dxf>
          </x14:cfRule>
          <x14:cfRule type="cellIs" priority="16" operator="greaterThan" id="{B069AF35-4C44-4BC3-91A9-C6AEC367A49F}">
            <xm:f>Parameters!$C$15</xm:f>
            <x14:dxf>
              <font>
                <b/>
                <i val="0"/>
                <color rgb="FF375623"/>
              </font>
            </x14:dxf>
          </x14:cfRule>
          <xm:sqref>E27:E29</xm:sqref>
        </x14:conditionalFormatting>
        <x14:conditionalFormatting xmlns:xm="http://schemas.microsoft.com/office/excel/2006/main">
          <x14:cfRule type="cellIs" priority="13" operator="lessThanOrEqual" id="{6FA13E66-7FFA-48E5-89C0-C2566CE298E8}">
            <xm:f>Parameters!$C$16</xm:f>
            <x14:dxf>
              <font>
                <b/>
                <i val="0"/>
                <color rgb="FFFF0000"/>
              </font>
            </x14:dxf>
          </x14:cfRule>
          <x14:cfRule type="cellIs" priority="15" operator="greaterThan" id="{167888AC-E358-47E4-94CE-FC6A6CF3C3A7}">
            <xm:f>Parameters!$C$16</xm:f>
            <x14:dxf>
              <font>
                <b/>
                <i val="0"/>
                <color rgb="FF375623"/>
              </font>
            </x14:dxf>
          </x14:cfRule>
          <xm:sqref>F27:F29</xm:sqref>
        </x14:conditionalFormatting>
        <x14:conditionalFormatting xmlns:xm="http://schemas.microsoft.com/office/excel/2006/main">
          <x14:cfRule type="cellIs" priority="123" operator="lessThanOrEqual" id="{A3574447-ECDE-4336-B4A9-233EAA721016}">
            <xm:f>Parameters!$C$14</xm:f>
            <x14:dxf>
              <font>
                <b/>
                <i val="0"/>
                <color rgb="FFFF0000"/>
              </font>
            </x14:dxf>
          </x14:cfRule>
          <x14:cfRule type="cellIs" priority="134" operator="greaterThan" id="{9B101BAA-F068-4F86-8D04-266F6C53B118}">
            <xm:f>Parameters!$C$14</xm:f>
            <x14:dxf>
              <font>
                <b/>
                <i val="0"/>
                <color rgb="FF00B050"/>
              </font>
            </x14:dxf>
          </x14:cfRule>
          <xm:sqref>J26:J30</xm:sqref>
        </x14:conditionalFormatting>
        <x14:conditionalFormatting xmlns:xm="http://schemas.microsoft.com/office/excel/2006/main">
          <x14:cfRule type="cellIs" priority="124" operator="lessThanOrEqual" id="{93752314-22E7-4221-BA23-69DD94FFE721}">
            <xm:f>Parameters!$C$15</xm:f>
            <x14:dxf>
              <font>
                <b/>
                <i val="0"/>
                <color rgb="FFFF0000"/>
              </font>
            </x14:dxf>
          </x14:cfRule>
          <x14:cfRule type="cellIs" priority="133" operator="greaterThan" id="{7B4337BD-5217-4887-A543-0C5B1718805A}">
            <xm:f>Parameters!$C$15</xm:f>
            <x14:dxf>
              <font>
                <b/>
                <i val="0"/>
                <color rgb="FF00B050"/>
              </font>
            </x14:dxf>
          </x14:cfRule>
          <xm:sqref>K26:K28 K30</xm:sqref>
        </x14:conditionalFormatting>
        <x14:conditionalFormatting xmlns:xm="http://schemas.microsoft.com/office/excel/2006/main">
          <x14:cfRule type="cellIs" priority="55" operator="lessThanOrEqual" id="{40C649EE-BC30-4261-9936-6BEED1CE697B}">
            <xm:f>Parameters!$C$16</xm:f>
            <x14:dxf>
              <font>
                <b/>
                <i val="0"/>
                <color rgb="FFFF0000"/>
              </font>
            </x14:dxf>
          </x14:cfRule>
          <x14:cfRule type="cellIs" priority="125" operator="between" id="{1D79A092-AAC9-4331-A4EB-A7EABED36942}">
            <xm:f>Parameters!$C$16</xm:f>
            <xm:f>Parameters!$D$16</xm:f>
            <x14:dxf>
              <font>
                <b/>
                <i val="0"/>
                <color rgb="FFFFC000"/>
              </font>
            </x14:dxf>
          </x14:cfRule>
          <x14:cfRule type="cellIs" priority="132" operator="greaterThan" id="{E8C01C86-912E-4D21-B3CB-8A58E3EEA8D0}">
            <xm:f>Parameters!$C$16</xm:f>
            <x14:dxf>
              <font>
                <b/>
                <i val="0"/>
                <color rgb="FF00B050"/>
              </font>
            </x14:dxf>
          </x14:cfRule>
          <xm:sqref>L26:L28 L30</xm:sqref>
        </x14:conditionalFormatting>
        <x14:conditionalFormatting xmlns:xm="http://schemas.microsoft.com/office/excel/2006/main">
          <x14:cfRule type="cellIs" priority="138" operator="lessThan" id="{4D931AF1-6FD6-48B1-9B8F-5C9CCA11F8DE}">
            <xm:f>Parameters!$D$20</xm:f>
            <x14:dxf>
              <font>
                <b/>
                <i val="0"/>
                <color rgb="FF00B050"/>
              </font>
            </x14:dxf>
          </x14:cfRule>
          <x14:cfRule type="cellIs" priority="116" operator="between" id="{93D6B619-F327-43D7-9841-CDAB85162268}">
            <xm:f>Parameters!$D$20</xm:f>
            <xm:f>Parameters!$E$20</xm:f>
            <x14:dxf>
              <font>
                <b/>
                <i val="0"/>
                <color rgb="FFFFC000"/>
              </font>
            </x14:dxf>
          </x14:cfRule>
          <xm:sqref>R34:R35 S37:U1048576</xm:sqref>
        </x14:conditionalFormatting>
        <x14:conditionalFormatting xmlns:xm="http://schemas.microsoft.com/office/excel/2006/main">
          <x14:cfRule type="cellIs" priority="115" operator="greaterThan" id="{95285636-3AE3-456E-BEBB-75C37B6B4B61}">
            <xm:f>Parameters!$E$20</xm:f>
            <x14:dxf>
              <font>
                <b/>
                <i val="0"/>
                <color rgb="FFFF0000"/>
              </font>
            </x14:dxf>
          </x14:cfRule>
          <xm:sqref>S37:U1048576 R34:R35</xm:sqref>
        </x14:conditionalFormatting>
        <x14:conditionalFormatting xmlns:xm="http://schemas.microsoft.com/office/excel/2006/main">
          <x14:cfRule type="cellIs" priority="111" operator="greaterThan" id="{6967A86B-4C8D-4997-ABAB-2A09EF11CE36}">
            <xm:f>Parameters!$E$21</xm:f>
            <x14:dxf>
              <font>
                <b/>
                <i val="0"/>
                <color rgb="FFFF0000"/>
              </font>
            </x14:dxf>
          </x14:cfRule>
          <x14:cfRule type="cellIs" priority="112" operator="between" id="{E6D8E008-ACAF-4A12-B999-4BAF7FD2DF09}">
            <xm:f>Parameters!$D$21</xm:f>
            <xm:f>Parameters!$E$21</xm:f>
            <x14:dxf>
              <font>
                <b/>
                <i val="0"/>
                <color rgb="FFFFC000"/>
              </font>
            </x14:dxf>
          </x14:cfRule>
          <x14:cfRule type="cellIs" priority="113" operator="lessThan" id="{F53898A4-AAA2-403F-BDC6-4C0D1D423EF1}">
            <xm:f>Parameters!$D$21</xm:f>
            <x14:dxf>
              <font>
                <b/>
                <i val="0"/>
                <color rgb="FF00B050"/>
              </font>
            </x14:dxf>
          </x14:cfRule>
          <xm:sqref>T37:U1048576</xm:sqref>
        </x14:conditionalFormatting>
        <x14:conditionalFormatting xmlns:xm="http://schemas.microsoft.com/office/excel/2006/main">
          <x14:cfRule type="cellIs" priority="108" operator="greaterThan" id="{B39ECDBD-D060-4145-816B-2077A2451B4B}">
            <xm:f>Parameters!$E$22</xm:f>
            <x14:dxf>
              <font>
                <b/>
                <i val="0"/>
                <color rgb="FFFF0000"/>
              </font>
            </x14:dxf>
          </x14:cfRule>
          <x14:cfRule type="cellIs" priority="109" operator="between" id="{DBC47247-1C9E-4255-BC73-DE160FBF31C5}">
            <xm:f>Parameters!$D$22</xm:f>
            <xm:f>Parameters!$E$22</xm:f>
            <x14:dxf>
              <font>
                <b/>
                <i val="0"/>
                <color rgb="FFFFC000"/>
              </font>
            </x14:dxf>
          </x14:cfRule>
          <x14:cfRule type="cellIs" priority="110" operator="lessThan" id="{985B7C48-D2A1-4E82-9ACE-2DBDA7108A32}">
            <xm:f>Parameters!$D$22</xm:f>
            <x14:dxf>
              <font>
                <b/>
                <i val="0"/>
                <color rgb="FF00B050"/>
              </font>
            </x14:dxf>
          </x14:cfRule>
          <xm:sqref>U37:U1048576</xm:sqref>
        </x14:conditionalFormatting>
        <x14:conditionalFormatting xmlns:xm="http://schemas.microsoft.com/office/excel/2006/main">
          <x14:cfRule type="cellIs" priority="126" operator="notBetween" id="{B84C9916-6981-4A45-9A14-96925B4291F8}">
            <xm:f>Parameters!$G$21</xm:f>
            <xm:f>Parameters!$H$21</xm:f>
            <x14:dxf>
              <font>
                <b/>
                <i val="0"/>
                <color rgb="FFFF0000"/>
              </font>
            </x14:dxf>
          </x14:cfRule>
          <x14:cfRule type="cellIs" priority="137" operator="between" id="{FFD0D7AE-760D-451C-BD29-FCAAAD07117A}">
            <xm:f>Parameters!$G$21</xm:f>
            <xm:f>Parameters!$H$21</xm:f>
            <x14:dxf>
              <font>
                <b/>
                <i val="0"/>
                <color rgb="FF00B050"/>
              </font>
            </x14:dxf>
          </x14:cfRule>
          <xm:sqref>AC9:AC19 Y33 AC34:AC35 AD36:AD1048576</xm:sqref>
        </x14:conditionalFormatting>
        <x14:conditionalFormatting xmlns:xm="http://schemas.microsoft.com/office/excel/2006/main">
          <x14:cfRule type="cellIs" priority="128" operator="between" id="{9D36B6A2-456A-4EB4-80E1-B2B0197FDFB5}">
            <xm:f>Parameters!$G$22</xm:f>
            <xm:f>Parameters!$H$22</xm:f>
            <x14:dxf>
              <font>
                <b/>
                <i val="0"/>
                <color rgb="FF00B050"/>
              </font>
            </x14:dxf>
          </x14:cfRule>
          <x14:cfRule type="cellIs" priority="135" operator="notBetween" id="{6CAD973C-BC98-4B67-9567-4B4F82D9B12D}">
            <xm:f>Parameters!$G$22</xm:f>
            <xm:f>Parameters!$H$22</xm:f>
            <x14:dxf>
              <font>
                <b/>
                <i val="0"/>
                <color rgb="FFFF0000"/>
              </font>
            </x14:dxf>
          </x14:cfRule>
          <xm:sqref>AE9:AE19 F26 F30 AA33 AE34:AE35 AF36:AF1048576</xm:sqref>
        </x14:conditionalFormatting>
        <x14:conditionalFormatting xmlns:xm="http://schemas.microsoft.com/office/excel/2006/main">
          <x14:cfRule type="cellIs" priority="119" operator="lessThan" id="{D451BF11-58A8-4D3E-86BF-153D11884C66}">
            <xm:f>Parameters!$D$14</xm:f>
            <x14:dxf>
              <font>
                <b/>
                <i val="0"/>
                <color rgb="FF00B050"/>
              </font>
            </x14:dxf>
          </x14:cfRule>
          <x14:cfRule type="cellIs" priority="122" operator="greaterThanOrEqual" id="{8EBFFBB3-1712-4F25-BA52-90F8284D6B9E}">
            <xm:f>Parameters!$E$14</xm:f>
            <x14:dxf>
              <font>
                <b/>
                <i val="0"/>
                <color rgb="FFFF0000"/>
              </font>
            </x14:dxf>
          </x14:cfRule>
          <x14:cfRule type="cellIs" priority="131" operator="between" id="{318014E0-F73E-4C00-9F1C-D4C5AD03136D}">
            <xm:f>Parameters!$D$14</xm:f>
            <xm:f>Parameters!$E$14</xm:f>
            <x14:dxf>
              <font>
                <b/>
                <i val="0"/>
                <color rgb="FFFFC000"/>
              </font>
            </x14:dxf>
          </x14:cfRule>
          <xm:sqref>AE33 AI35 AJ37 AJ39:AJ1048576</xm:sqref>
        </x14:conditionalFormatting>
        <x14:conditionalFormatting xmlns:xm="http://schemas.microsoft.com/office/excel/2006/main">
          <x14:cfRule type="cellIs" priority="118" operator="lessThan" id="{587AAF3D-0AC9-47CF-9C99-8C53CCB99BC9}">
            <xm:f>Parameters!$D$15</xm:f>
            <x14:dxf>
              <font>
                <b/>
                <i val="0"/>
                <color rgb="FF00B050"/>
              </font>
            </x14:dxf>
          </x14:cfRule>
          <x14:cfRule type="cellIs" priority="121" operator="greaterThanOrEqual" id="{9168F402-CDF0-45AC-9433-95CB62FD1CC2}">
            <xm:f>Parameters!$E$15</xm:f>
            <x14:dxf>
              <font>
                <b/>
                <i val="0"/>
                <color rgb="FFFF0000"/>
              </font>
            </x14:dxf>
          </x14:cfRule>
          <x14:cfRule type="cellIs" priority="130" operator="between" id="{E0900E09-B777-4295-9551-6F7E864ED5E7}">
            <xm:f>Parameters!$D$15</xm:f>
            <xm:f>Parameters!$E$15</xm:f>
            <x14:dxf>
              <font>
                <b/>
                <i val="0"/>
                <color rgb="FFFFC000"/>
              </font>
            </x14:dxf>
          </x14:cfRule>
          <xm:sqref>AK39:AK1048576</xm:sqref>
        </x14:conditionalFormatting>
        <x14:conditionalFormatting xmlns:xm="http://schemas.microsoft.com/office/excel/2006/main">
          <x14:cfRule type="cellIs" priority="117" operator="lessThan" id="{09D15C47-9674-4AAA-B420-22483763B96C}">
            <xm:f>Parameters!$D$16</xm:f>
            <x14:dxf>
              <font>
                <b/>
                <i val="0"/>
                <color rgb="FF00B050"/>
              </font>
            </x14:dxf>
          </x14:cfRule>
          <x14:cfRule type="cellIs" priority="120" operator="greaterThanOrEqual" id="{3E134B6E-D4F7-48F6-BAC8-8D97DBED4694}">
            <xm:f>Parameters!$E$16</xm:f>
            <x14:dxf>
              <font>
                <b/>
                <i val="0"/>
                <color rgb="FFFF0000"/>
              </font>
            </x14:dxf>
          </x14:cfRule>
          <x14:cfRule type="cellIs" priority="129" operator="between" id="{272B64D9-9D3D-4225-942A-F4D6CB2312BA}">
            <xm:f>Parameters!$D$16</xm:f>
            <xm:f>Parameters!$E$16</xm:f>
            <x14:dxf>
              <font>
                <b/>
                <i val="0"/>
                <color rgb="FFFFC000"/>
              </font>
            </x14:dxf>
          </x14:cfRule>
          <xm:sqref>AL39:AL1048576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1D45A5B-716D-414C-ACAF-B780225C99A9}">
          <x14:formula1>
            <xm:f>Parameters!$B$25:$B$26</xm:f>
          </x14:formula1>
          <xm:sqref>C9:C19</xm:sqref>
        </x14:dataValidation>
        <x14:dataValidation type="list" allowBlank="1" showInputMessage="1" showErrorMessage="1" xr:uid="{600D34B7-4CC3-4AE1-AD5F-531F88FB4EFE}">
          <x14:formula1>
            <xm:f>Parameters!$B$26</xm:f>
          </x14:formula1>
          <xm:sqref>C8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5E56-FEB1-4527-AD21-C1ACA32ED923}">
  <sheetPr codeName="Feuil4">
    <pageSetUpPr fitToPage="1"/>
  </sheetPr>
  <dimension ref="A1:J26"/>
  <sheetViews>
    <sheetView view="pageLayout" zoomScale="85" zoomScaleNormal="85" zoomScalePageLayoutView="85" workbookViewId="0">
      <selection activeCell="B6" sqref="B6"/>
    </sheetView>
  </sheetViews>
  <sheetFormatPr baseColWidth="10" defaultColWidth="11" defaultRowHeight="15.6" x14ac:dyDescent="0.3"/>
  <cols>
    <col min="1" max="1" width="30.19921875" customWidth="1"/>
    <col min="2" max="2" width="18.8984375" style="11" customWidth="1"/>
    <col min="3" max="3" width="14.19921875" customWidth="1"/>
    <col min="4" max="4" width="14.19921875" style="11" customWidth="1"/>
    <col min="5" max="9" width="14.19921875" customWidth="1"/>
    <col min="10" max="10" width="17.8984375" customWidth="1"/>
  </cols>
  <sheetData>
    <row r="1" spans="1:10" ht="18" x14ac:dyDescent="0.3">
      <c r="A1" s="185"/>
      <c r="B1" s="185"/>
      <c r="C1" s="185"/>
      <c r="D1" s="75" t="s">
        <v>0</v>
      </c>
      <c r="E1" s="169" t="s">
        <v>1</v>
      </c>
      <c r="F1" s="170"/>
      <c r="G1" s="170"/>
      <c r="H1" s="170"/>
      <c r="I1" s="170"/>
      <c r="J1" s="171"/>
    </row>
    <row r="2" spans="1:10" ht="18.75" customHeight="1" x14ac:dyDescent="0.3">
      <c r="A2" s="185"/>
      <c r="B2" s="185"/>
      <c r="C2" s="185"/>
      <c r="D2" s="75" t="s">
        <v>48</v>
      </c>
      <c r="E2" s="186" t="s">
        <v>100</v>
      </c>
      <c r="F2" s="187"/>
      <c r="G2" s="187"/>
      <c r="H2" s="187"/>
      <c r="I2" s="187"/>
      <c r="J2" s="188"/>
    </row>
    <row r="3" spans="1:10" ht="18" x14ac:dyDescent="0.3">
      <c r="A3" s="185"/>
      <c r="B3" s="185"/>
      <c r="C3" s="185"/>
      <c r="D3" s="75" t="s">
        <v>49</v>
      </c>
      <c r="E3" s="169" t="s">
        <v>96</v>
      </c>
      <c r="F3" s="170"/>
      <c r="G3" s="171"/>
      <c r="H3" s="74" t="s">
        <v>50</v>
      </c>
      <c r="I3" s="78" t="s">
        <v>124</v>
      </c>
      <c r="J3" s="79"/>
    </row>
    <row r="4" spans="1:10" ht="18" x14ac:dyDescent="0.3">
      <c r="A4" s="185"/>
      <c r="B4" s="185"/>
      <c r="C4" s="185"/>
      <c r="D4" s="76" t="s">
        <v>4</v>
      </c>
      <c r="E4" s="169" t="s">
        <v>14</v>
      </c>
      <c r="F4" s="170"/>
      <c r="G4" s="170"/>
      <c r="H4" s="170"/>
      <c r="I4" s="170"/>
      <c r="J4" s="171"/>
    </row>
    <row r="5" spans="1:10" ht="16.2" thickBot="1" x14ac:dyDescent="0.35">
      <c r="E5" s="3"/>
    </row>
    <row r="6" spans="1:10" ht="17.399999999999999" thickBot="1" x14ac:dyDescent="0.35">
      <c r="A6" s="116" t="s">
        <v>121</v>
      </c>
      <c r="B6" s="88" t="s">
        <v>125</v>
      </c>
    </row>
    <row r="8" spans="1:10" ht="16.2" thickBot="1" x14ac:dyDescent="0.35">
      <c r="A8" s="17" t="s">
        <v>72</v>
      </c>
      <c r="B8" s="17" t="s">
        <v>73</v>
      </c>
      <c r="C8" s="17" t="s">
        <v>74</v>
      </c>
      <c r="D8" s="17"/>
      <c r="E8" s="91"/>
      <c r="F8" s="5"/>
      <c r="G8" s="5"/>
      <c r="H8" s="5"/>
    </row>
    <row r="9" spans="1:10" x14ac:dyDescent="0.3">
      <c r="A9" s="18" t="s">
        <v>75</v>
      </c>
      <c r="B9" s="19"/>
      <c r="C9" s="19"/>
      <c r="D9" s="20"/>
      <c r="E9" s="5"/>
      <c r="F9" s="5"/>
      <c r="G9" s="5"/>
      <c r="H9" s="5"/>
    </row>
    <row r="10" spans="1:10" x14ac:dyDescent="0.3">
      <c r="A10" s="40" t="s">
        <v>76</v>
      </c>
      <c r="B10" s="20" t="s">
        <v>77</v>
      </c>
      <c r="C10" s="20">
        <v>12900</v>
      </c>
      <c r="D10" s="20"/>
      <c r="E10" s="110"/>
      <c r="F10" s="5"/>
      <c r="G10" s="5"/>
      <c r="H10" s="5"/>
    </row>
    <row r="11" spans="1:10" x14ac:dyDescent="0.3">
      <c r="A11" s="40"/>
      <c r="B11" s="20"/>
      <c r="C11" s="20"/>
      <c r="D11" s="111"/>
      <c r="E11" s="110"/>
      <c r="F11" s="41"/>
      <c r="G11" s="41"/>
      <c r="H11" s="41"/>
    </row>
    <row r="12" spans="1:10" ht="46.8" x14ac:dyDescent="0.3">
      <c r="B12" s="83"/>
      <c r="C12" s="2"/>
      <c r="E12" s="10" t="s">
        <v>78</v>
      </c>
    </row>
    <row r="13" spans="1:10" ht="16.2" thickBot="1" x14ac:dyDescent="0.35">
      <c r="A13" s="17" t="s">
        <v>79</v>
      </c>
      <c r="B13" s="17" t="s">
        <v>80</v>
      </c>
      <c r="C13" s="17" t="s">
        <v>107</v>
      </c>
      <c r="D13" s="17" t="s">
        <v>118</v>
      </c>
      <c r="E13" s="17" t="s">
        <v>82</v>
      </c>
    </row>
    <row r="14" spans="1:10" x14ac:dyDescent="0.3">
      <c r="A14" t="s">
        <v>83</v>
      </c>
      <c r="B14" s="11" t="s">
        <v>84</v>
      </c>
      <c r="C14" s="80">
        <v>7</v>
      </c>
      <c r="D14" s="9"/>
      <c r="E14" s="9">
        <v>0.21</v>
      </c>
    </row>
    <row r="15" spans="1:10" x14ac:dyDescent="0.3">
      <c r="A15" t="s">
        <v>85</v>
      </c>
      <c r="B15" s="11" t="s">
        <v>84</v>
      </c>
      <c r="C15" s="81">
        <v>11</v>
      </c>
      <c r="D15" s="9"/>
      <c r="E15" s="9">
        <v>0.31</v>
      </c>
    </row>
    <row r="16" spans="1:10" x14ac:dyDescent="0.3">
      <c r="A16" t="s">
        <v>86</v>
      </c>
      <c r="B16" s="11" t="s">
        <v>84</v>
      </c>
      <c r="C16" s="82">
        <v>8</v>
      </c>
      <c r="D16" s="14">
        <v>9</v>
      </c>
      <c r="E16" s="9">
        <v>0.23</v>
      </c>
    </row>
    <row r="18" spans="1:8" ht="46.8" x14ac:dyDescent="0.3">
      <c r="B18" s="83"/>
      <c r="C18" s="2"/>
      <c r="E18" s="10" t="s">
        <v>78</v>
      </c>
      <c r="H18" s="6">
        <v>0.15</v>
      </c>
    </row>
    <row r="19" spans="1:8" ht="16.2" thickBot="1" x14ac:dyDescent="0.35">
      <c r="A19" s="17" t="s">
        <v>87</v>
      </c>
      <c r="B19" s="17" t="s">
        <v>80</v>
      </c>
      <c r="C19" s="17" t="s">
        <v>81</v>
      </c>
      <c r="D19" s="17"/>
      <c r="E19" s="17" t="s">
        <v>82</v>
      </c>
      <c r="F19" s="17"/>
      <c r="G19" s="17" t="s">
        <v>88</v>
      </c>
      <c r="H19" s="17" t="s">
        <v>89</v>
      </c>
    </row>
    <row r="20" spans="1:8" x14ac:dyDescent="0.3">
      <c r="A20" t="s">
        <v>83</v>
      </c>
      <c r="B20" s="11" t="s">
        <v>90</v>
      </c>
      <c r="C20" s="80">
        <v>1970</v>
      </c>
      <c r="D20" s="9"/>
      <c r="E20" s="9">
        <v>0.08</v>
      </c>
      <c r="G20" s="80">
        <f>MROUND(C20-$H$18*C20,10)</f>
        <v>1670</v>
      </c>
      <c r="H20" s="80">
        <f>MROUND(C20+C20*$H$18,10)</f>
        <v>2270</v>
      </c>
    </row>
    <row r="21" spans="1:8" x14ac:dyDescent="0.3">
      <c r="A21" t="s">
        <v>85</v>
      </c>
      <c r="B21" s="11" t="s">
        <v>90</v>
      </c>
      <c r="C21" s="81">
        <v>6020</v>
      </c>
      <c r="D21" s="9"/>
      <c r="E21" s="9">
        <v>0.09</v>
      </c>
      <c r="G21" s="81">
        <f t="shared" ref="G21:G22" si="0">MROUND(C21-$H$18*C21,10)</f>
        <v>5120</v>
      </c>
      <c r="H21" s="81">
        <f t="shared" ref="H21:H22" si="1">MROUND(C21+C21*$H$18,10)</f>
        <v>6920</v>
      </c>
    </row>
    <row r="22" spans="1:8" x14ac:dyDescent="0.3">
      <c r="A22" t="s">
        <v>86</v>
      </c>
      <c r="B22" s="11" t="s">
        <v>90</v>
      </c>
      <c r="C22" s="82">
        <v>580</v>
      </c>
      <c r="D22" s="9"/>
      <c r="E22" s="9">
        <v>0.08</v>
      </c>
      <c r="G22" s="82">
        <f t="shared" si="0"/>
        <v>490</v>
      </c>
      <c r="H22" s="82">
        <f t="shared" si="1"/>
        <v>670</v>
      </c>
    </row>
    <row r="24" spans="1:8" ht="16.2" thickBot="1" x14ac:dyDescent="0.35">
      <c r="A24" s="17" t="s">
        <v>91</v>
      </c>
      <c r="B24" s="59"/>
      <c r="C24" s="84"/>
      <c r="D24" s="59"/>
      <c r="E24" s="84"/>
    </row>
    <row r="25" spans="1:8" x14ac:dyDescent="0.3">
      <c r="B25" s="11">
        <v>0</v>
      </c>
      <c r="C25" t="s">
        <v>92</v>
      </c>
    </row>
    <row r="26" spans="1:8" x14ac:dyDescent="0.3">
      <c r="B26" s="11">
        <v>1</v>
      </c>
      <c r="C26" t="s">
        <v>93</v>
      </c>
    </row>
  </sheetData>
  <sheetProtection algorithmName="SHA-512" hashValue="FxHPgC5FIpUHGphfrnnvXzYGFC79RWvXn66GSD2VmdBr9+GkBH7OPSv4tTRE8qJkm7dbmPHGusGTm/ailiGfjA==" saltValue="T0D99MthyLG1ZyJWP7bbDw==" spinCount="100000" sheet="1" objects="1" scenarios="1"/>
  <mergeCells count="5">
    <mergeCell ref="A1:C4"/>
    <mergeCell ref="E3:G3"/>
    <mergeCell ref="E1:J1"/>
    <mergeCell ref="E2:J2"/>
    <mergeCell ref="E4:J4"/>
  </mergeCells>
  <pageMargins left="0.7" right="0.7" top="0.75" bottom="0.75" header="0.3" footer="0.3"/>
  <pageSetup paperSize="9" scale="48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4C3373680C7469356DA5765195E8A" ma:contentTypeVersion="14" ma:contentTypeDescription="Create a new document." ma:contentTypeScope="" ma:versionID="9b6c2114d3a086c39b2b1d70bca66b53">
  <xsd:schema xmlns:xsd="http://www.w3.org/2001/XMLSchema" xmlns:xs="http://www.w3.org/2001/XMLSchema" xmlns:p="http://schemas.microsoft.com/office/2006/metadata/properties" xmlns:ns2="db40f5ed-bf06-4427-b8dc-e7abe8dbb6ba" xmlns:ns3="aeb18fc8-39bd-4af5-b555-9f5811789850" targetNamespace="http://schemas.microsoft.com/office/2006/metadata/properties" ma:root="true" ma:fieldsID="e9c659f16423ea07feb698dd6c1aef2e" ns2:_="" ns3:_="">
    <xsd:import namespace="db40f5ed-bf06-4427-b8dc-e7abe8dbb6ba"/>
    <xsd:import namespace="aeb18fc8-39bd-4af5-b555-9f58117898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0f5ed-bf06-4427-b8dc-e7abe8dbb6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4d874a2-3a2e-404c-a332-33459d638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b18fc8-39bd-4af5-b555-9f581178985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e162cf7-e3e0-4bff-848e-41cd4f27236d}" ma:internalName="TaxCatchAll" ma:showField="CatchAllData" ma:web="aeb18fc8-39bd-4af5-b555-9f58117898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b18fc8-39bd-4af5-b555-9f5811789850" xsi:nil="true"/>
    <lcf76f155ced4ddcb4097134ff3c332f xmlns="db40f5ed-bf06-4427-b8dc-e7abe8dbb6b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EE6A2F7-0A83-4BD4-A9AF-C85FB1F9CD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38B0EB-4ED6-4E3D-A1FB-F528CCF51ECD}"/>
</file>

<file path=customXml/itemProps3.xml><?xml version="1.0" encoding="utf-8"?>
<ds:datastoreItem xmlns:ds="http://schemas.openxmlformats.org/officeDocument/2006/customXml" ds:itemID="{0A92A72B-2685-49BA-8495-337BD5FDB4B7}">
  <ds:schemaRefs>
    <ds:schemaRef ds:uri="http://schemas.microsoft.com/office/2006/metadata/properties"/>
    <ds:schemaRef ds:uri="http://schemas.microsoft.com/office/infopath/2007/PartnerControls"/>
    <ds:schemaRef ds:uri="af8b71ea-574e-4b09-9a2a-d42889ddf35e"/>
    <ds:schemaRef ds:uri="efd35272-eef5-44a7-bb9b-23192fcd73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Quality Header</vt:lpstr>
      <vt:lpstr>Results</vt:lpstr>
      <vt:lpstr>Report</vt:lpstr>
      <vt:lpstr>Parameters</vt:lpstr>
      <vt:lpstr>Parameters!Zone_d_impression</vt:lpstr>
      <vt:lpstr>'Quality Header'!Zone_d_impression</vt:lpstr>
      <vt:lpstr>Report!Zone_d_impression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stilla</dc:creator>
  <cp:keywords/>
  <dc:description/>
  <cp:lastModifiedBy>Jeanne Postma</cp:lastModifiedBy>
  <cp:revision/>
  <dcterms:created xsi:type="dcterms:W3CDTF">2020-05-27T11:30:43Z</dcterms:created>
  <dcterms:modified xsi:type="dcterms:W3CDTF">2024-12-09T09:42:45Z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0x010100DDE4C3373680C7469356DA5765195E8A</vt:lpwstr>
  </property>
  <property fmtid="{D5CDD505-2E9C-101B-9397-08002B2CF9AE}" pid="3" name="MediaServiceImageTags">
    <vt:lpwstr/>
  </property>
</Properties>
</file>