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r\manops\Commun_ManOps\QC_Validation\58-Validation Reagents\5-naica IQOQ Kit\Production P08\AS\"/>
    </mc:Choice>
  </mc:AlternateContent>
  <xr:revisionPtr revIDLastSave="0" documentId="13_ncr:1_{59E24465-3925-4C17-A857-7D118B414804}" xr6:coauthVersionLast="47" xr6:coauthVersionMax="47" xr10:uidLastSave="{00000000-0000-0000-0000-000000000000}"/>
  <workbookProtection workbookAlgorithmName="SHA-512" workbookHashValue="MnO2oMg/DK7daKC5+HhsZjczsffZGAiqYIgxhYPLM75KF5ixNd+YzNh7WZ7448pf6Ut8XifZk1mjcoNudnVMjQ==" workbookSaltValue="gMs28IXTO+AXHPQ3LCVKeg==" workbookSpinCount="100000" lockStructure="1"/>
  <bookViews>
    <workbookView xWindow="28680" yWindow="-120" windowWidth="29040" windowHeight="15720" xr2:uid="{A601C884-0C86-4356-98CB-60FCBA6AD095}"/>
  </bookViews>
  <sheets>
    <sheet name="Quality Header" sheetId="5" r:id="rId1"/>
    <sheet name="Results" sheetId="1" r:id="rId2"/>
    <sheet name="Report" sheetId="3" r:id="rId3"/>
    <sheet name="Parameters" sheetId="4" state="hidden" r:id="rId4"/>
  </sheets>
  <definedNames>
    <definedName name="_xlnm.Print_Area" localSheetId="0">'Quality Header'!$N$22</definedName>
    <definedName name="_xlnm.Print_Area" localSheetId="2">Report!$A$1:$R$45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3" l="1"/>
  <c r="H26" i="4"/>
  <c r="H27" i="4"/>
  <c r="H28" i="4"/>
  <c r="H29" i="4"/>
  <c r="H30" i="4"/>
  <c r="H25" i="4"/>
  <c r="G26" i="4"/>
  <c r="G25" i="4"/>
  <c r="D25" i="3" s="1"/>
  <c r="G27" i="4"/>
  <c r="G28" i="4"/>
  <c r="G29" i="4"/>
  <c r="G30" i="4"/>
  <c r="C21" i="3"/>
  <c r="E8" i="3"/>
  <c r="F8" i="3" s="1" a="1"/>
  <c r="F8" i="3" s="1"/>
  <c r="E12" i="3"/>
  <c r="F12" i="3" s="1" a="1"/>
  <c r="F12" i="3" s="1"/>
  <c r="E9" i="3"/>
  <c r="F9" i="3" s="1" a="1"/>
  <c r="F9" i="3" s="1"/>
  <c r="E10" i="3"/>
  <c r="F10" i="3" s="1" a="1"/>
  <c r="F10" i="3" s="1"/>
  <c r="E11" i="3"/>
  <c r="F11" i="3" s="1" a="1"/>
  <c r="F11" i="3" s="1"/>
  <c r="E13" i="3"/>
  <c r="F13" i="3" s="1" a="1"/>
  <c r="F13" i="3" s="1"/>
  <c r="E14" i="3"/>
  <c r="F14" i="3" s="1" a="1"/>
  <c r="F14" i="3" s="1"/>
  <c r="E15" i="3"/>
  <c r="F15" i="3" s="1" a="1"/>
  <c r="F15" i="3" s="1"/>
  <c r="E16" i="3"/>
  <c r="F16" i="3" s="1" a="1"/>
  <c r="F16" i="3" s="1"/>
  <c r="E17" i="3"/>
  <c r="F17" i="3" s="1" a="1"/>
  <c r="F17" i="3" s="1"/>
  <c r="E18" i="3"/>
  <c r="F18" i="3" s="1" a="1"/>
  <c r="F18" i="3" s="1"/>
  <c r="E19" i="3"/>
  <c r="F19" i="3" s="1" a="1"/>
  <c r="F19" i="3" s="1"/>
  <c r="B31" i="3"/>
  <c r="B32" i="3"/>
  <c r="B26" i="3"/>
  <c r="B27" i="3"/>
  <c r="G8" i="3"/>
  <c r="H8" i="3"/>
  <c r="I8" i="3"/>
  <c r="J8" i="3"/>
  <c r="M13" i="3"/>
  <c r="A8" i="3"/>
  <c r="B8" i="3"/>
  <c r="D8" i="3"/>
  <c r="K8" i="3"/>
  <c r="L8" i="3"/>
  <c r="M8" i="3"/>
  <c r="N8" i="3"/>
  <c r="O8" i="3"/>
  <c r="P8" i="3"/>
  <c r="Q8" i="3"/>
  <c r="R8" i="3"/>
  <c r="A9" i="3"/>
  <c r="B9" i="3"/>
  <c r="D9" i="3"/>
  <c r="G9" i="3"/>
  <c r="H9" i="3"/>
  <c r="I9" i="3"/>
  <c r="J9" i="3"/>
  <c r="K9" i="3"/>
  <c r="L9" i="3"/>
  <c r="M9" i="3"/>
  <c r="N9" i="3"/>
  <c r="O9" i="3"/>
  <c r="P9" i="3"/>
  <c r="Q9" i="3"/>
  <c r="R9" i="3"/>
  <c r="A10" i="3"/>
  <c r="B10" i="3"/>
  <c r="D10" i="3"/>
  <c r="G10" i="3"/>
  <c r="H10" i="3"/>
  <c r="I10" i="3"/>
  <c r="J10" i="3"/>
  <c r="K10" i="3"/>
  <c r="L10" i="3"/>
  <c r="M10" i="3"/>
  <c r="N10" i="3"/>
  <c r="O10" i="3"/>
  <c r="P10" i="3"/>
  <c r="Q10" i="3"/>
  <c r="R10" i="3"/>
  <c r="A11" i="3"/>
  <c r="B11" i="3"/>
  <c r="D11" i="3"/>
  <c r="G11" i="3"/>
  <c r="H11" i="3"/>
  <c r="I11" i="3"/>
  <c r="J11" i="3"/>
  <c r="K11" i="3"/>
  <c r="L11" i="3"/>
  <c r="M11" i="3"/>
  <c r="N11" i="3"/>
  <c r="O11" i="3"/>
  <c r="P11" i="3"/>
  <c r="Q11" i="3"/>
  <c r="R11" i="3"/>
  <c r="A12" i="3"/>
  <c r="B12" i="3"/>
  <c r="D12" i="3"/>
  <c r="G12" i="3"/>
  <c r="H12" i="3"/>
  <c r="I12" i="3"/>
  <c r="J12" i="3"/>
  <c r="K12" i="3"/>
  <c r="L12" i="3"/>
  <c r="M12" i="3"/>
  <c r="N12" i="3"/>
  <c r="O12" i="3"/>
  <c r="P12" i="3"/>
  <c r="Q12" i="3"/>
  <c r="R12" i="3"/>
  <c r="A13" i="3"/>
  <c r="B13" i="3"/>
  <c r="D13" i="3"/>
  <c r="G13" i="3"/>
  <c r="H13" i="3"/>
  <c r="I13" i="3"/>
  <c r="J13" i="3"/>
  <c r="K13" i="3"/>
  <c r="L13" i="3"/>
  <c r="N13" i="3"/>
  <c r="O13" i="3"/>
  <c r="P13" i="3"/>
  <c r="Q13" i="3"/>
  <c r="R13" i="3"/>
  <c r="A14" i="3"/>
  <c r="B14" i="3"/>
  <c r="D14" i="3"/>
  <c r="G14" i="3"/>
  <c r="H14" i="3"/>
  <c r="I14" i="3"/>
  <c r="J14" i="3"/>
  <c r="K14" i="3"/>
  <c r="L14" i="3"/>
  <c r="M14" i="3"/>
  <c r="N14" i="3"/>
  <c r="O14" i="3"/>
  <c r="P14" i="3"/>
  <c r="Q14" i="3"/>
  <c r="R14" i="3"/>
  <c r="A15" i="3"/>
  <c r="B15" i="3"/>
  <c r="D15" i="3"/>
  <c r="G15" i="3"/>
  <c r="H15" i="3"/>
  <c r="I15" i="3"/>
  <c r="J15" i="3"/>
  <c r="K15" i="3"/>
  <c r="L15" i="3"/>
  <c r="M15" i="3"/>
  <c r="N15" i="3"/>
  <c r="O15" i="3"/>
  <c r="P15" i="3"/>
  <c r="Q15" i="3"/>
  <c r="R15" i="3"/>
  <c r="A16" i="3"/>
  <c r="B16" i="3"/>
  <c r="D16" i="3"/>
  <c r="G16" i="3"/>
  <c r="H16" i="3"/>
  <c r="I16" i="3"/>
  <c r="J16" i="3"/>
  <c r="K16" i="3"/>
  <c r="L16" i="3"/>
  <c r="M16" i="3"/>
  <c r="N16" i="3"/>
  <c r="O16" i="3"/>
  <c r="P16" i="3"/>
  <c r="Q16" i="3"/>
  <c r="R16" i="3"/>
  <c r="A17" i="3"/>
  <c r="B17" i="3"/>
  <c r="D17" i="3"/>
  <c r="G17" i="3"/>
  <c r="H17" i="3"/>
  <c r="I17" i="3"/>
  <c r="J17" i="3"/>
  <c r="K17" i="3"/>
  <c r="L17" i="3"/>
  <c r="M17" i="3"/>
  <c r="N17" i="3"/>
  <c r="O17" i="3"/>
  <c r="P17" i="3"/>
  <c r="Q17" i="3"/>
  <c r="R17" i="3"/>
  <c r="A18" i="3"/>
  <c r="B18" i="3"/>
  <c r="D18" i="3"/>
  <c r="G18" i="3"/>
  <c r="H18" i="3"/>
  <c r="I18" i="3"/>
  <c r="J18" i="3"/>
  <c r="K18" i="3"/>
  <c r="L18" i="3"/>
  <c r="M18" i="3"/>
  <c r="N18" i="3"/>
  <c r="O18" i="3"/>
  <c r="P18" i="3"/>
  <c r="Q18" i="3"/>
  <c r="R18" i="3"/>
  <c r="A19" i="3"/>
  <c r="B19" i="3"/>
  <c r="D19" i="3"/>
  <c r="G19" i="3"/>
  <c r="H19" i="3"/>
  <c r="I19" i="3"/>
  <c r="J19" i="3"/>
  <c r="K19" i="3"/>
  <c r="L19" i="3"/>
  <c r="M19" i="3"/>
  <c r="N19" i="3"/>
  <c r="O19" i="3"/>
  <c r="P19" i="3"/>
  <c r="Q19" i="3"/>
  <c r="R19" i="3"/>
  <c r="E7" i="3"/>
  <c r="D7" i="3"/>
  <c r="B7" i="3"/>
  <c r="A7" i="3"/>
  <c r="I25" i="3" l="1"/>
  <c r="F25" i="3"/>
  <c r="H25" i="3"/>
  <c r="E25" i="3"/>
  <c r="G25" i="3"/>
  <c r="A32" i="3" a="1"/>
  <c r="A32" i="3" s="1"/>
  <c r="H26" i="3"/>
  <c r="G26" i="3"/>
  <c r="M26" i="3" s="1" a="1"/>
  <c r="M26" i="3" s="1"/>
  <c r="M27" i="3" s="1"/>
  <c r="A27" i="3" a="1"/>
  <c r="A27" i="3" s="1"/>
  <c r="F26" i="3"/>
  <c r="L26" i="3" s="1" a="1"/>
  <c r="L26" i="3" s="1"/>
  <c r="L27" i="3" s="1"/>
  <c r="G31" i="3"/>
  <c r="G32" i="3" s="1"/>
  <c r="M31" i="3" a="1"/>
  <c r="M31" i="3" s="1"/>
  <c r="M32" i="3" s="1"/>
  <c r="E31" i="3"/>
  <c r="E32" i="3" s="1"/>
  <c r="E26" i="3"/>
  <c r="N26" i="3" a="1"/>
  <c r="N26" i="3" s="1"/>
  <c r="N27" i="3" s="1"/>
  <c r="D26" i="3"/>
  <c r="J26" i="3" s="1" a="1"/>
  <c r="J26" i="3" s="1"/>
  <c r="J27" i="3" s="1"/>
  <c r="A26" i="3" a="1"/>
  <c r="A26" i="3" s="1"/>
  <c r="H31" i="3"/>
  <c r="H32" i="3" s="1"/>
  <c r="D31" i="3"/>
  <c r="D32" i="3" s="1"/>
  <c r="F31" i="3"/>
  <c r="I26" i="3"/>
  <c r="O26" i="3" s="1" a="1"/>
  <c r="O26" i="3" s="1"/>
  <c r="O27" i="3" s="1"/>
  <c r="N31" i="3" a="1"/>
  <c r="N31" i="3" s="1"/>
  <c r="N32" i="3" s="1"/>
  <c r="A31" i="3" a="1"/>
  <c r="A31" i="3" s="1"/>
  <c r="I31" i="3"/>
  <c r="I32" i="3" s="1"/>
  <c r="J31" i="3" a="1"/>
  <c r="J31" i="3" s="1"/>
  <c r="J32" i="3" s="1"/>
  <c r="K26" i="3" a="1"/>
  <c r="K26" i="3" s="1"/>
  <c r="K27" i="3" s="1"/>
  <c r="C26" i="3"/>
  <c r="C27" i="3" s="1"/>
  <c r="E27" i="3"/>
  <c r="H27" i="3"/>
  <c r="K31" i="3" l="1" a="1"/>
  <c r="K31" i="3" s="1"/>
  <c r="K32" i="3" s="1"/>
  <c r="G27" i="3"/>
  <c r="I27" i="3"/>
  <c r="O31" i="3" a="1"/>
  <c r="O31" i="3" s="1"/>
  <c r="O32" i="3" s="1"/>
  <c r="D34" i="3"/>
  <c r="L31" i="3" a="1"/>
  <c r="L31" i="3" s="1"/>
  <c r="L32" i="3" s="1"/>
  <c r="D27" i="3"/>
  <c r="F27" i="3"/>
  <c r="F3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<sst xmlns="http://schemas.openxmlformats.org/spreadsheetml/2006/main" count="214" uniqueCount="168">
  <si>
    <t>TYPE :</t>
  </si>
  <si>
    <t xml:space="preserve"> Quality Form Document (QFD)</t>
  </si>
  <si>
    <t xml:space="preserve">TITLE : </t>
  </si>
  <si>
    <t>DOC NO. :</t>
  </si>
  <si>
    <t>REVISION :</t>
  </si>
  <si>
    <t>A</t>
  </si>
  <si>
    <t>DOCUMENT HISTORY TABLE</t>
  </si>
  <si>
    <t xml:space="preserve">Revision </t>
  </si>
  <si>
    <t>Reason for change</t>
  </si>
  <si>
    <t>Author</t>
  </si>
  <si>
    <t>Change date</t>
  </si>
  <si>
    <t>Creation of the document</t>
  </si>
  <si>
    <t>JDO</t>
  </si>
  <si>
    <t>B</t>
  </si>
  <si>
    <t>C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</si>
  <si>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</si>
  <si>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</si>
  <si>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</si>
  <si>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</si>
  <si>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</si>
  <si>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</si>
  <si>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</si>
  <si>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</si>
  <si>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</si>
  <si>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</si>
  <si>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</si>
  <si>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</si>
  <si>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</si>
  <si>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</si>
  <si>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</si>
  <si>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Teal_Channel_SampleType</t>
  </si>
  <si>
    <t>Teal_Channel_ProcessedDilutionStock</t>
  </si>
  <si>
    <t>Teal_Channel_Concentration</t>
  </si>
  <si>
    <t>Teal_Channel_NumberOfPositiveDroplets</t>
  </si>
  <si>
    <t>Teal_Channel_NumberOfNegativeDroplets</t>
  </si>
  <si>
    <t>Teal_Channel_SeparabilityScore</t>
  </si>
  <si>
    <t>Teal_Channel_ConcentrationStock_Min</t>
  </si>
  <si>
    <t>Teal_Channel_ConcentrationStock_Max</t>
  </si>
  <si>
    <t>Teal_Channel_ConcentrationStock_RelativeUncertainty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</si>
  <si>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</si>
  <si>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</si>
  <si>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</si>
  <si>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</si>
  <si>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</si>
  <si>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</si>
  <si>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</si>
  <si>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</si>
  <si>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</si>
  <si>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Yellow_Channel_SampleType</t>
  </si>
  <si>
    <t>Yellow_Channel_ProcessedDilutionStock</t>
  </si>
  <si>
    <t>Yellow_Channel_Concentration</t>
  </si>
  <si>
    <t>Yellow_Channel_NumberOfPositiveDroplets</t>
  </si>
  <si>
    <t>Yellow_Channel_NumberOfNegativeDroplets</t>
  </si>
  <si>
    <t>Yellow_Channel_SeparabilityScore</t>
  </si>
  <si>
    <t>Yellow_Channel_ConcentrationStock_Min</t>
  </si>
  <si>
    <t>Yellow_Channel_ConcentrationStock_Max</t>
  </si>
  <si>
    <t>Yellow_Channel_ConcentrationStock_RelativeUncertainty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</si>
  <si>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</si>
  <si>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</si>
  <si>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</si>
  <si>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</si>
  <si>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</si>
  <si>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</si>
  <si>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</si>
  <si>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</si>
  <si>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</si>
  <si>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Infra-Red_Channel_SampleType</t>
  </si>
  <si>
    <t>Infra-Red_Channel_ProcessedDilutionStock</t>
  </si>
  <si>
    <t>Infra-Red_Channel_Concentration</t>
  </si>
  <si>
    <t>Infra-Red_Channel_NumberOfPositiveDroplets</t>
  </si>
  <si>
    <t>Infra-Red_Channel_NumberOfNegativeDroplets</t>
  </si>
  <si>
    <t>Infra-Red_Channel_SeparabilityScore</t>
  </si>
  <si>
    <t>Infra-Red_Channel_ConcentrationStock_Min</t>
  </si>
  <si>
    <t>Infra-Red_Channel_ConcentrationStock_Max</t>
  </si>
  <si>
    <t>Infra-Red_Channel_ConcentrationStock_RelativeUncertainty</t>
  </si>
  <si>
    <t>TITLE :</t>
  </si>
  <si>
    <t>DOC NO :</t>
  </si>
  <si>
    <t>DATE :</t>
  </si>
  <si>
    <t>Concentrations
Raw Data</t>
  </si>
  <si>
    <t>Separability Scores
Raw Data</t>
  </si>
  <si>
    <t>Exclude chambers? (Exclude = 0)</t>
  </si>
  <si>
    <t>PASS/FAIL droplet number</t>
  </si>
  <si>
    <t>Blue</t>
  </si>
  <si>
    <t>Teal</t>
  </si>
  <si>
    <t>Green</t>
  </si>
  <si>
    <t>Yellow</t>
  </si>
  <si>
    <t>Red</t>
  </si>
  <si>
    <t>Infra Red</t>
  </si>
  <si>
    <t>Exclusion:</t>
  </si>
  <si>
    <t>Experimental Data</t>
  </si>
  <si>
    <t>Droplet number</t>
  </si>
  <si>
    <t>Concentration
Average (cp/µL)</t>
  </si>
  <si>
    <t>Concentration
Relative Standard Deviation</t>
  </si>
  <si>
    <t>Conditions</t>
  </si>
  <si>
    <t>Number of Variables</t>
  </si>
  <si>
    <t>Average
(&gt;12.9k)</t>
  </si>
  <si>
    <t>Blue
(&lt;7%)</t>
  </si>
  <si>
    <t>Teal
(&lt;7%)</t>
  </si>
  <si>
    <t>Green
(&lt;7%)</t>
  </si>
  <si>
    <t>Yellow 
(&lt;8%)</t>
  </si>
  <si>
    <t>Red
(&lt;8%)</t>
  </si>
  <si>
    <t>Infra Red
(&lt;7%)</t>
  </si>
  <si>
    <t>Separability Scores
Average</t>
  </si>
  <si>
    <t>Seprability Scores
Relative Standard Deviation</t>
  </si>
  <si>
    <t>Blue
(&gt;7)</t>
  </si>
  <si>
    <t>Teal
(&gt;9)</t>
  </si>
  <si>
    <t>Yellow
(&gt; 7.5)</t>
  </si>
  <si>
    <t>Red
(&gt;4.5)</t>
  </si>
  <si>
    <t>Blue
(&lt;16%)</t>
  </si>
  <si>
    <t>Teal
(&lt;23%)</t>
  </si>
  <si>
    <t>Green
(&lt;18%)</t>
  </si>
  <si>
    <t>Yellow
(&lt;28%)</t>
  </si>
  <si>
    <t>Red
(&lt;25%)</t>
  </si>
  <si>
    <t>Infra Red
(&lt;14%)</t>
  </si>
  <si>
    <t>Run Information</t>
  </si>
  <si>
    <t>Operator:</t>
  </si>
  <si>
    <t>Comment/Justification for chamber exclusion:</t>
  </si>
  <si>
    <t>Sapphire Chip Lot: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</si>
  <si>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</si>
  <si>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</si>
  <si>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</si>
  <si>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</si>
  <si>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</si>
  <si>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</si>
  <si>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</si>
  <si>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Separability thresholds</t>
  </si>
  <si>
    <t>Unit</t>
  </si>
  <si>
    <t>Value</t>
  </si>
  <si>
    <t>acceptable &lt;</t>
  </si>
  <si>
    <t>BLUE</t>
  </si>
  <si>
    <t>none</t>
  </si>
  <si>
    <t>TEAL</t>
  </si>
  <si>
    <t>GREEN</t>
  </si>
  <si>
    <t>YELLOW</t>
  </si>
  <si>
    <t>RED</t>
  </si>
  <si>
    <t>INFRA RED</t>
  </si>
  <si>
    <t>Concentration target value</t>
  </si>
  <si>
    <t xml:space="preserve">Unit </t>
  </si>
  <si>
    <t>min</t>
  </si>
  <si>
    <t>max</t>
  </si>
  <si>
    <t>copies/µL</t>
  </si>
  <si>
    <t xml:space="preserve">Exclution of chambers </t>
  </si>
  <si>
    <t>Excluded chamber</t>
  </si>
  <si>
    <t>None excluded chamber</t>
  </si>
  <si>
    <t>17 Feb 2023</t>
  </si>
  <si>
    <t>QFD-00345</t>
  </si>
  <si>
    <t>Geode Serial Number:</t>
  </si>
  <si>
    <t>Prism6 Serial Number:</t>
  </si>
  <si>
    <t>Analysis Template for naica® IQ/OQ Kit 
6-color naica® system IQ/OQ run</t>
  </si>
  <si>
    <t>Analysis Template for naica® IQ/OQ Kit: 6-color naica® system IQ/OQ run</t>
  </si>
  <si>
    <t>6-color naica® system IQ/OQ run</t>
  </si>
  <si>
    <t>6-color naica® system IQ/OQ run Results</t>
  </si>
  <si>
    <t>6-color naica® system IQ/OQ run Decision (Please select)</t>
  </si>
  <si>
    <t>The results are obtained by performing the 6-color naica® system IQ/OQ run with the naica® IQ/OQ Kit provided by Stilla Technologies and analyzing data as instructed in the Instructions for Use.</t>
  </si>
  <si>
    <t>IQ/OQ Run Date:</t>
  </si>
  <si>
    <t>naica® IQ/OQ Kit Lot:</t>
  </si>
  <si>
    <t>Min value</t>
  </si>
  <si>
    <t>29 Aug. 2023</t>
  </si>
  <si>
    <t>Green
(&gt;7)</t>
  </si>
  <si>
    <t>Infra Red
(&gt;7)</t>
  </si>
  <si>
    <t>Thresholds in Green and Infra Red optimized</t>
  </si>
  <si>
    <t>Check</t>
  </si>
  <si>
    <t>Purpose:</t>
  </si>
  <si>
    <t>IQ/OQ Batch number</t>
  </si>
  <si>
    <t>Update template to increment PC specifications according to the IQ/OQ Batch used</t>
  </si>
  <si>
    <t>JPO</t>
  </si>
  <si>
    <t>08 Jul. 2024</t>
  </si>
  <si>
    <t>IQ25008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</si>
</sst>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\-mmm\-yyyy;@"/>
  </numFmts>
  <fonts count="2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sz val="12"/>
      <color theme="0"/>
      <name val="Calibri"/>
      <family val="2"/>
      <scheme val="minor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FFFFFF"/>
      <name val="Segoe UI"/>
      <family val="2"/>
      <charset val="1"/>
    </font>
    <font>
      <sz val="11"/>
      <color theme="1"/>
      <name val="Segoe UI"/>
      <family val="2"/>
      <charset val="1"/>
    </font>
    <font>
      <b/>
      <sz val="11"/>
      <color rgb="FFFFFFFF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BFE8"/>
        <bgColor indexed="64"/>
      </patternFill>
    </fill>
    <fill>
      <patternFill patternType="solid">
        <fgColor rgb="FFCFD7F1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D49898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123255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23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" fontId="0" fillId="0" borderId="0" xfId="0" applyNumberFormat="1"/>
    <xf numFmtId="10" fontId="0" fillId="0" borderId="0" xfId="0" applyNumberFormat="1"/>
    <xf numFmtId="0" fontId="0" fillId="0" borderId="0" xfId="0" quotePrefix="1"/>
    <xf numFmtId="9" fontId="0" fillId="0" borderId="0" xfId="0" applyNumberFormat="1"/>
    <xf numFmtId="9" fontId="0" fillId="0" borderId="0" xfId="0" applyNumberFormat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0" borderId="0" xfId="0" applyAlignment="1">
      <alignment vertical="center" wrapText="1"/>
    </xf>
    <xf numFmtId="0" fontId="0" fillId="2" borderId="1" xfId="0" applyFill="1" applyBorder="1"/>
    <xf numFmtId="0" fontId="0" fillId="2" borderId="0" xfId="0" applyFill="1"/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2" borderId="9" xfId="0" applyFill="1" applyBorder="1"/>
    <xf numFmtId="0" fontId="0" fillId="2" borderId="10" xfId="0" applyFill="1" applyBorder="1"/>
    <xf numFmtId="0" fontId="5" fillId="0" borderId="0" xfId="5" applyAlignment="1">
      <alignment horizontal="center"/>
    </xf>
    <xf numFmtId="0" fontId="0" fillId="0" borderId="0" xfId="5" applyFont="1" applyAlignment="1">
      <alignment horizontal="center"/>
    </xf>
    <xf numFmtId="0" fontId="4" fillId="0" borderId="15" xfId="5" applyFont="1" applyBorder="1" applyAlignment="1">
      <alignment horizontal="center"/>
    </xf>
    <xf numFmtId="0" fontId="5" fillId="0" borderId="0" xfId="5"/>
    <xf numFmtId="0" fontId="4" fillId="0" borderId="0" xfId="5" applyFont="1" applyAlignment="1">
      <alignment horizontal="left"/>
    </xf>
    <xf numFmtId="0" fontId="4" fillId="0" borderId="0" xfId="5" applyFont="1" applyAlignment="1">
      <alignment horizontal="center"/>
    </xf>
    <xf numFmtId="0" fontId="5" fillId="0" borderId="0" xfId="5" quotePrefix="1" applyAlignment="1">
      <alignment horizontal="left" vertical="center"/>
    </xf>
    <xf numFmtId="0" fontId="10" fillId="0" borderId="0" xfId="0" applyFont="1" applyAlignment="1">
      <alignment vertical="center" wrapText="1"/>
    </xf>
    <xf numFmtId="0" fontId="4" fillId="0" borderId="14" xfId="0" applyFont="1" applyBorder="1" applyAlignment="1">
      <alignment horizontal="left"/>
    </xf>
    <xf numFmtId="0" fontId="16" fillId="0" borderId="0" xfId="0" applyFont="1"/>
    <xf numFmtId="0" fontId="4" fillId="0" borderId="38" xfId="0" applyFont="1" applyBorder="1" applyAlignment="1">
      <alignment horizontal="left"/>
    </xf>
    <xf numFmtId="0" fontId="4" fillId="0" borderId="44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19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21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3" fillId="4" borderId="6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3" fillId="12" borderId="6" xfId="0" applyFont="1" applyFill="1" applyBorder="1" applyAlignment="1">
      <alignment horizontal="center" vertical="center" wrapText="1"/>
    </xf>
    <xf numFmtId="0" fontId="4" fillId="0" borderId="0" xfId="5" applyFont="1" applyAlignment="1">
      <alignment vertical="center" wrapText="1"/>
    </xf>
    <xf numFmtId="0" fontId="0" fillId="0" borderId="0" xfId="5" applyFont="1"/>
    <xf numFmtId="0" fontId="22" fillId="4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0" fontId="22" fillId="9" borderId="0" xfId="0" applyFont="1" applyFill="1" applyAlignment="1">
      <alignment horizontal="center" vertical="center" wrapText="1"/>
    </xf>
    <xf numFmtId="0" fontId="5" fillId="12" borderId="0" xfId="5" applyFill="1" applyAlignment="1">
      <alignment horizontal="center"/>
    </xf>
    <xf numFmtId="0" fontId="22" fillId="6" borderId="0" xfId="0" applyFont="1" applyFill="1" applyAlignment="1">
      <alignment horizontal="center" vertical="center" wrapText="1"/>
    </xf>
    <xf numFmtId="0" fontId="22" fillId="7" borderId="0" xfId="0" applyFont="1" applyFill="1" applyAlignment="1">
      <alignment horizontal="center" vertical="center" wrapText="1"/>
    </xf>
    <xf numFmtId="0" fontId="0" fillId="0" borderId="15" xfId="0" applyBorder="1"/>
    <xf numFmtId="0" fontId="14" fillId="0" borderId="0" xfId="0" applyFont="1"/>
    <xf numFmtId="0" fontId="0" fillId="0" borderId="6" xfId="0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64" fontId="0" fillId="0" borderId="6" xfId="1" applyNumberFormat="1" applyFont="1" applyFill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1" fontId="4" fillId="3" borderId="39" xfId="0" applyNumberFormat="1" applyFont="1" applyFill="1" applyBorder="1" applyAlignment="1">
      <alignment horizontal="center" vertical="center" wrapText="1"/>
    </xf>
    <xf numFmtId="0" fontId="0" fillId="0" borderId="50" xfId="0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0" fontId="13" fillId="4" borderId="50" xfId="0" applyFont="1" applyFill="1" applyBorder="1" applyAlignment="1">
      <alignment horizontal="center" vertical="center" wrapText="1"/>
    </xf>
    <xf numFmtId="0" fontId="13" fillId="7" borderId="39" xfId="0" applyFont="1" applyFill="1" applyBorder="1" applyAlignment="1">
      <alignment horizontal="center" vertical="center" wrapText="1"/>
    </xf>
    <xf numFmtId="1" fontId="0" fillId="0" borderId="50" xfId="0" applyNumberFormat="1" applyBorder="1" applyAlignment="1">
      <alignment horizontal="center" vertical="center"/>
    </xf>
    <xf numFmtId="164" fontId="0" fillId="0" borderId="39" xfId="1" applyNumberFormat="1" applyFont="1" applyFill="1" applyBorder="1" applyAlignment="1">
      <alignment horizontal="center" vertical="center"/>
    </xf>
    <xf numFmtId="164" fontId="0" fillId="0" borderId="50" xfId="1" applyNumberFormat="1" applyFont="1" applyFill="1" applyBorder="1" applyAlignment="1">
      <alignment horizontal="center" vertical="center"/>
    </xf>
    <xf numFmtId="165" fontId="0" fillId="0" borderId="50" xfId="0" applyNumberFormat="1" applyBorder="1" applyAlignment="1">
      <alignment horizontal="center" vertical="center"/>
    </xf>
    <xf numFmtId="0" fontId="4" fillId="3" borderId="51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1" fontId="0" fillId="0" borderId="4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0" fontId="15" fillId="11" borderId="4" xfId="0" applyFont="1" applyFill="1" applyBorder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15" fillId="11" borderId="15" xfId="0" applyFont="1" applyFill="1" applyBorder="1" applyAlignment="1">
      <alignment horizontal="center" vertical="center"/>
    </xf>
    <xf numFmtId="14" fontId="0" fillId="11" borderId="43" xfId="0" applyNumberFormat="1" applyFill="1" applyBorder="1" applyAlignment="1">
      <alignment horizontal="center" vertical="center"/>
    </xf>
    <xf numFmtId="0" fontId="0" fillId="11" borderId="39" xfId="0" applyFill="1" applyBorder="1" applyAlignment="1">
      <alignment horizontal="center" vertical="center"/>
    </xf>
    <xf numFmtId="0" fontId="0" fillId="11" borderId="35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23" fillId="13" borderId="52" xfId="0" applyFont="1" applyFill="1" applyBorder="1" applyAlignment="1">
      <alignment horizontal="center" vertical="center"/>
    </xf>
    <xf numFmtId="0" fontId="25" fillId="13" borderId="5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/>
    </xf>
    <xf numFmtId="166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5" fontId="0" fillId="0" borderId="5" xfId="0" quotePrefix="1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8" fillId="8" borderId="5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1" borderId="18" xfId="0" applyFill="1" applyBorder="1" applyAlignment="1">
      <alignment horizontal="left" vertical="top"/>
    </xf>
    <xf numFmtId="0" fontId="0" fillId="11" borderId="4" xfId="0" applyFill="1" applyBorder="1" applyAlignment="1">
      <alignment horizontal="left" vertical="top"/>
    </xf>
    <xf numFmtId="0" fontId="0" fillId="11" borderId="19" xfId="0" applyFill="1" applyBorder="1" applyAlignment="1">
      <alignment horizontal="left" vertical="top"/>
    </xf>
    <xf numFmtId="0" fontId="0" fillId="11" borderId="20" xfId="0" applyFill="1" applyBorder="1" applyAlignment="1">
      <alignment horizontal="left" vertical="top"/>
    </xf>
    <xf numFmtId="0" fontId="0" fillId="11" borderId="0" xfId="0" applyFill="1" applyAlignment="1">
      <alignment horizontal="left" vertical="top"/>
    </xf>
    <xf numFmtId="0" fontId="0" fillId="11" borderId="21" xfId="0" applyFill="1" applyBorder="1" applyAlignment="1">
      <alignment horizontal="left" vertical="top"/>
    </xf>
    <xf numFmtId="0" fontId="0" fillId="11" borderId="22" xfId="0" applyFill="1" applyBorder="1" applyAlignment="1">
      <alignment horizontal="left" vertical="top"/>
    </xf>
    <xf numFmtId="0" fontId="0" fillId="11" borderId="15" xfId="0" applyFill="1" applyBorder="1" applyAlignment="1">
      <alignment horizontal="left" vertical="top"/>
    </xf>
    <xf numFmtId="0" fontId="0" fillId="11" borderId="23" xfId="0" applyFill="1" applyBorder="1" applyAlignment="1">
      <alignment horizontal="left" vertical="top"/>
    </xf>
    <xf numFmtId="0" fontId="4" fillId="0" borderId="38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29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165" fontId="4" fillId="0" borderId="29" xfId="0" applyNumberFormat="1" applyFont="1" applyBorder="1" applyAlignment="1">
      <alignment horizontal="center" vertical="center" wrapText="1"/>
    </xf>
    <xf numFmtId="165" fontId="4" fillId="0" borderId="30" xfId="0" applyNumberFormat="1" applyFont="1" applyBorder="1" applyAlignment="1">
      <alignment horizontal="center" vertical="center" wrapText="1"/>
    </xf>
    <xf numFmtId="165" fontId="4" fillId="0" borderId="41" xfId="0" applyNumberFormat="1" applyFont="1" applyBorder="1" applyAlignment="1">
      <alignment horizontal="center" vertical="center" wrapText="1"/>
    </xf>
    <xf numFmtId="0" fontId="11" fillId="11" borderId="36" xfId="0" applyFont="1" applyFill="1" applyBorder="1" applyAlignment="1">
      <alignment horizontal="center" vertical="center"/>
    </xf>
    <xf numFmtId="0" fontId="11" fillId="11" borderId="37" xfId="0" applyFont="1" applyFill="1" applyBorder="1" applyAlignment="1">
      <alignment horizontal="center" vertical="center"/>
    </xf>
    <xf numFmtId="0" fontId="11" fillId="11" borderId="16" xfId="0" applyFont="1" applyFill="1" applyBorder="1" applyAlignment="1">
      <alignment horizontal="center" vertical="center"/>
    </xf>
    <xf numFmtId="165" fontId="19" fillId="10" borderId="26" xfId="0" applyNumberFormat="1" applyFont="1" applyFill="1" applyBorder="1" applyAlignment="1">
      <alignment horizontal="center" vertical="center" wrapText="1"/>
    </xf>
    <xf numFmtId="165" fontId="19" fillId="10" borderId="27" xfId="0" applyNumberFormat="1" applyFont="1" applyFill="1" applyBorder="1" applyAlignment="1">
      <alignment horizontal="center" vertical="center" wrapText="1"/>
    </xf>
    <xf numFmtId="165" fontId="19" fillId="10" borderId="28" xfId="0" applyNumberFormat="1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top"/>
    </xf>
    <xf numFmtId="0" fontId="12" fillId="3" borderId="0" xfId="0" applyFont="1" applyFill="1" applyAlignment="1">
      <alignment horizontal="center" vertical="top"/>
    </xf>
    <xf numFmtId="0" fontId="12" fillId="3" borderId="21" xfId="0" applyFont="1" applyFill="1" applyBorder="1" applyAlignment="1">
      <alignment horizontal="center" vertical="top"/>
    </xf>
    <xf numFmtId="0" fontId="4" fillId="0" borderId="4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24" fillId="11" borderId="53" xfId="0" applyFont="1" applyFill="1" applyBorder="1" applyAlignment="1">
      <alignment horizontal="center"/>
    </xf>
    <xf numFmtId="0" fontId="24" fillId="11" borderId="54" xfId="0" applyFont="1" applyFill="1" applyBorder="1" applyAlignment="1">
      <alignment horizontal="center"/>
    </xf>
    <xf numFmtId="0" fontId="19" fillId="10" borderId="15" xfId="0" applyFont="1" applyFill="1" applyBorder="1" applyAlignment="1">
      <alignment horizontal="center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21" fillId="0" borderId="6" xfId="0" applyFont="1" applyBorder="1" applyAlignment="1" applyProtection="1">
      <alignment horizontal="left" vertical="center"/>
      <protection locked="0"/>
    </xf>
    <xf numFmtId="0" fontId="21" fillId="0" borderId="6" xfId="0" applyFont="1" applyBorder="1" applyAlignment="1" applyProtection="1">
      <alignment horizontal="left" vertical="center" wrapText="1"/>
      <protection locked="0"/>
    </xf>
    <xf numFmtId="166" fontId="21" fillId="0" borderId="11" xfId="0" applyNumberFormat="1" applyFont="1" applyBorder="1" applyAlignment="1" applyProtection="1">
      <alignment horizontal="left" vertical="center"/>
      <protection locked="0"/>
    </xf>
    <xf numFmtId="166" fontId="21" fillId="0" borderId="47" xfId="0" applyNumberFormat="1" applyFont="1" applyBorder="1" applyAlignment="1" applyProtection="1">
      <alignment horizontal="left" vertical="center"/>
      <protection locked="0"/>
    </xf>
    <xf numFmtId="166" fontId="21" fillId="0" borderId="14" xfId="0" applyNumberFormat="1" applyFont="1" applyBorder="1" applyAlignment="1" applyProtection="1">
      <alignment horizontal="left" vertical="center"/>
      <protection locked="0"/>
    </xf>
    <xf numFmtId="0" fontId="4" fillId="0" borderId="3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0" xfId="0" applyFont="1" applyFill="1" applyBorder="1" applyAlignment="1">
      <alignment horizontal="center" vertical="center" wrapText="1"/>
    </xf>
    <xf numFmtId="0" fontId="19" fillId="10" borderId="41" xfId="0" applyFont="1" applyFill="1" applyBorder="1" applyAlignment="1">
      <alignment horizontal="center" vertical="center" wrapText="1"/>
    </xf>
    <xf numFmtId="0" fontId="19" fillId="10" borderId="46" xfId="0" applyFont="1" applyFill="1" applyBorder="1" applyAlignment="1">
      <alignment horizontal="center" vertical="center" wrapText="1"/>
    </xf>
    <xf numFmtId="0" fontId="19" fillId="10" borderId="17" xfId="0" applyFont="1" applyFill="1" applyBorder="1" applyAlignment="1">
      <alignment horizontal="center" vertical="center" wrapText="1"/>
    </xf>
    <xf numFmtId="0" fontId="19" fillId="10" borderId="40" xfId="0" applyFont="1" applyFill="1" applyBorder="1" applyAlignment="1">
      <alignment horizontal="center" vertical="center" wrapText="1"/>
    </xf>
    <xf numFmtId="1" fontId="4" fillId="0" borderId="29" xfId="0" applyNumberFormat="1" applyFont="1" applyBorder="1" applyAlignment="1">
      <alignment horizontal="center" vertical="center" wrapText="1"/>
    </xf>
    <xf numFmtId="1" fontId="4" fillId="0" borderId="30" xfId="0" applyNumberFormat="1" applyFont="1" applyBorder="1" applyAlignment="1">
      <alignment horizontal="center" vertical="center" wrapText="1"/>
    </xf>
    <xf numFmtId="1" fontId="4" fillId="0" borderId="48" xfId="0" applyNumberFormat="1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49" fontId="21" fillId="0" borderId="11" xfId="0" applyNumberFormat="1" applyFont="1" applyBorder="1" applyAlignment="1" applyProtection="1">
      <alignment horizontal="left" vertical="center"/>
      <protection locked="0"/>
    </xf>
    <xf numFmtId="49" fontId="21" fillId="0" borderId="47" xfId="0" applyNumberFormat="1" applyFont="1" applyBorder="1" applyAlignment="1" applyProtection="1">
      <alignment horizontal="left" vertical="center"/>
      <protection locked="0"/>
    </xf>
    <xf numFmtId="49" fontId="21" fillId="0" borderId="14" xfId="0" applyNumberFormat="1" applyFont="1" applyBorder="1" applyAlignment="1" applyProtection="1">
      <alignment horizontal="left" vertical="center"/>
      <protection locked="0"/>
    </xf>
  </cellXfs>
  <cellStyles count="9">
    <cellStyle name="Milliers 2" xfId="4" xr:uid="{FED8AD70-2FA7-4700-A923-9EA3310C4A78}"/>
    <cellStyle name="Milliers 2 2" xfId="8" xr:uid="{8D0825D3-CF5F-45B5-BD59-EC96E5199855}"/>
    <cellStyle name="Normal" xfId="0" builtinId="0"/>
    <cellStyle name="Normal 2" xfId="5" xr:uid="{208A35ED-23AC-4F20-8D14-8BFFB45E4743}"/>
    <cellStyle name="Pourcentage" xfId="1" builtinId="5"/>
    <cellStyle name="Pourcentage 2" xfId="2" xr:uid="{3EAB7E08-E7C0-45CA-B934-75B645F7F25D}"/>
    <cellStyle name="Pourcentage 3" xfId="3" xr:uid="{B8E7CEDE-8943-4156-BEDB-8A50E72CA1B9}"/>
    <cellStyle name="Pourcentage 3 2" xfId="7" xr:uid="{12713646-7B8B-4D63-A9A9-EBE3FD3574E2}"/>
    <cellStyle name="Pourcentage 4" xfId="6" xr:uid="{5F14216F-62B9-4DC4-A53D-8F068E8F36E9}"/>
  </cellStyles>
  <dxfs count="74"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E57D2F"/>
      </font>
      <fill>
        <patternFill>
          <bgColor rgb="FFE8BE80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E57D2F"/>
      <color rgb="FFE8BE80"/>
      <color rgb="FFCCFFCC"/>
      <color rgb="FFFFFFCC"/>
      <color rgb="FFE2EFDA"/>
      <color rgb="FFADD2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26EF11-8C82-4909-ACAE-46325D1D33A1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C3B92BE5-F4B0-44DC-B12E-08DE1CCB238A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114300</xdr:colOff>
      <xdr:row>4</xdr:row>
      <xdr:rowOff>171450</xdr:rowOff>
    </xdr:from>
    <xdr:to>
      <xdr:col>1</xdr:col>
      <xdr:colOff>859857</xdr:colOff>
      <xdr:row>6</xdr:row>
      <xdr:rowOff>153932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D18350DF-104F-4A5C-9FDC-40D731B97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" y="971550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585318</xdr:colOff>
      <xdr:row>1</xdr:row>
      <xdr:rowOff>1</xdr:rowOff>
    </xdr:from>
    <xdr:to>
      <xdr:col>2</xdr:col>
      <xdr:colOff>285750</xdr:colOff>
      <xdr:row>3</xdr:row>
      <xdr:rowOff>13607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765B4C3-20FC-4995-95B4-F9CE12B1C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5318" y="204108"/>
          <a:ext cx="1727896" cy="4626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1292889</xdr:colOff>
      <xdr:row>1</xdr:row>
      <xdr:rowOff>54429</xdr:rowOff>
    </xdr:from>
    <xdr:to>
      <xdr:col>1</xdr:col>
      <xdr:colOff>802821</xdr:colOff>
      <xdr:row>3</xdr:row>
      <xdr:rowOff>68035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3FD2731-1DCA-4D65-B6C9-CA45E6916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2889" y="299358"/>
          <a:ext cx="2353825" cy="503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1D89-FBB5-4FE1-B5F2-FEB2B0605091}">
  <sheetPr codeName="Sheet4"/>
  <dimension ref="A1:H26"/>
  <sheetViews>
    <sheetView tabSelected="1" view="pageLayout" zoomScale="85" zoomScaleNormal="100" zoomScalePageLayoutView="85" workbookViewId="0">
      <selection activeCell="G7" sqref="G7:G9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5.3984375" customWidth="1"/>
    <col min="5" max="5" width="9.5" customWidth="1"/>
    <col min="6" max="6" width="14.19921875" customWidth="1"/>
    <col min="7" max="7" width="14.59765625" customWidth="1"/>
  </cols>
  <sheetData>
    <row r="1" spans="1:8" ht="15.75" customHeight="1" x14ac:dyDescent="0.3">
      <c r="A1" s="12"/>
      <c r="B1" s="13"/>
      <c r="C1" s="146" t="s">
        <v>0</v>
      </c>
      <c r="D1" s="132" t="s">
        <v>1</v>
      </c>
      <c r="E1" s="132"/>
      <c r="F1" s="132"/>
      <c r="G1" s="132"/>
      <c r="H1" s="14"/>
    </row>
    <row r="2" spans="1:8" x14ac:dyDescent="0.3">
      <c r="A2" s="15"/>
      <c r="B2" s="16"/>
      <c r="C2" s="147"/>
      <c r="D2" s="132"/>
      <c r="E2" s="132"/>
      <c r="F2" s="132"/>
      <c r="G2" s="132"/>
      <c r="H2" s="14"/>
    </row>
    <row r="3" spans="1:8" x14ac:dyDescent="0.3">
      <c r="A3" s="15"/>
      <c r="B3" s="16"/>
      <c r="C3" s="148"/>
      <c r="D3" s="132"/>
      <c r="E3" s="132"/>
      <c r="F3" s="132"/>
      <c r="G3" s="132"/>
      <c r="H3" s="14"/>
    </row>
    <row r="4" spans="1:8" ht="15.75" customHeight="1" x14ac:dyDescent="0.3">
      <c r="A4" s="15"/>
      <c r="B4" s="16"/>
      <c r="C4" s="146" t="s">
        <v>2</v>
      </c>
      <c r="D4" s="132" t="s">
        <v>148</v>
      </c>
      <c r="E4" s="132"/>
      <c r="F4" s="132"/>
      <c r="G4" s="132"/>
      <c r="H4" s="17"/>
    </row>
    <row r="5" spans="1:8" x14ac:dyDescent="0.3">
      <c r="A5" s="15"/>
      <c r="B5" s="16"/>
      <c r="C5" s="147"/>
      <c r="D5" s="132"/>
      <c r="E5" s="132"/>
      <c r="F5" s="132"/>
      <c r="G5" s="132"/>
      <c r="H5" s="17"/>
    </row>
    <row r="6" spans="1:8" x14ac:dyDescent="0.3">
      <c r="A6" s="15"/>
      <c r="B6" s="16"/>
      <c r="C6" s="148"/>
      <c r="D6" s="132"/>
      <c r="E6" s="132"/>
      <c r="F6" s="132"/>
      <c r="G6" s="132"/>
      <c r="H6" s="17"/>
    </row>
    <row r="7" spans="1:8" ht="15.75" customHeight="1" x14ac:dyDescent="0.3">
      <c r="A7" s="15"/>
      <c r="B7" s="16"/>
      <c r="C7" s="146" t="s">
        <v>3</v>
      </c>
      <c r="D7" s="136" t="s">
        <v>145</v>
      </c>
      <c r="E7" s="138"/>
      <c r="F7" s="146" t="s">
        <v>77</v>
      </c>
      <c r="G7" s="149" t="s">
        <v>166</v>
      </c>
      <c r="H7" s="14"/>
    </row>
    <row r="8" spans="1:8" x14ac:dyDescent="0.3">
      <c r="A8" s="15"/>
      <c r="B8" s="16"/>
      <c r="C8" s="147"/>
      <c r="D8" s="152"/>
      <c r="E8" s="153"/>
      <c r="F8" s="147"/>
      <c r="G8" s="150"/>
      <c r="H8" s="14"/>
    </row>
    <row r="9" spans="1:8" x14ac:dyDescent="0.3">
      <c r="A9" s="15"/>
      <c r="B9" s="16"/>
      <c r="C9" s="148"/>
      <c r="D9" s="139"/>
      <c r="E9" s="141"/>
      <c r="F9" s="148"/>
      <c r="G9" s="151"/>
      <c r="H9" s="14"/>
    </row>
    <row r="10" spans="1:8" x14ac:dyDescent="0.3">
      <c r="A10" s="15"/>
      <c r="B10" s="16"/>
      <c r="C10" s="135" t="s">
        <v>4</v>
      </c>
      <c r="D10" s="136" t="s">
        <v>14</v>
      </c>
      <c r="E10" s="137"/>
      <c r="F10" s="137"/>
      <c r="G10" s="138"/>
      <c r="H10" s="18"/>
    </row>
    <row r="11" spans="1:8" x14ac:dyDescent="0.3">
      <c r="A11" s="19"/>
      <c r="B11" s="20"/>
      <c r="C11" s="135"/>
      <c r="D11" s="139"/>
      <c r="E11" s="140"/>
      <c r="F11" s="140"/>
      <c r="G11" s="141"/>
      <c r="H11" s="18"/>
    </row>
    <row r="18" spans="1:7" x14ac:dyDescent="0.3">
      <c r="A18" s="142" t="s">
        <v>6</v>
      </c>
      <c r="B18" s="142"/>
      <c r="C18" s="142"/>
      <c r="D18" s="142"/>
      <c r="E18" s="142"/>
      <c r="F18" s="142"/>
      <c r="G18" s="142"/>
    </row>
    <row r="19" spans="1:7" x14ac:dyDescent="0.3">
      <c r="A19" s="143" t="s">
        <v>7</v>
      </c>
      <c r="B19" s="145" t="s">
        <v>8</v>
      </c>
      <c r="C19" s="145"/>
      <c r="D19" s="145"/>
      <c r="E19" s="145"/>
      <c r="F19" s="143" t="s">
        <v>9</v>
      </c>
      <c r="G19" s="143" t="s">
        <v>10</v>
      </c>
    </row>
    <row r="20" spans="1:7" x14ac:dyDescent="0.3">
      <c r="A20" s="144"/>
      <c r="B20" s="145"/>
      <c r="C20" s="145"/>
      <c r="D20" s="145"/>
      <c r="E20" s="145"/>
      <c r="F20" s="144"/>
      <c r="G20" s="144"/>
    </row>
    <row r="21" spans="1:7" x14ac:dyDescent="0.3">
      <c r="A21" s="130" t="s">
        <v>5</v>
      </c>
      <c r="B21" s="132" t="s">
        <v>11</v>
      </c>
      <c r="C21" s="132"/>
      <c r="D21" s="132"/>
      <c r="E21" s="132"/>
      <c r="F21" s="130" t="s">
        <v>12</v>
      </c>
      <c r="G21" s="133" t="s">
        <v>144</v>
      </c>
    </row>
    <row r="22" spans="1:7" x14ac:dyDescent="0.3">
      <c r="A22" s="131"/>
      <c r="B22" s="132"/>
      <c r="C22" s="132"/>
      <c r="D22" s="132"/>
      <c r="E22" s="132"/>
      <c r="F22" s="131"/>
      <c r="G22" s="131"/>
    </row>
    <row r="23" spans="1:7" x14ac:dyDescent="0.3">
      <c r="A23" s="130" t="s">
        <v>13</v>
      </c>
      <c r="B23" s="132" t="s">
        <v>160</v>
      </c>
      <c r="C23" s="132"/>
      <c r="D23" s="132"/>
      <c r="E23" s="132"/>
      <c r="F23" s="134" t="s">
        <v>12</v>
      </c>
      <c r="G23" s="130" t="s">
        <v>157</v>
      </c>
    </row>
    <row r="24" spans="1:7" x14ac:dyDescent="0.3">
      <c r="A24" s="131"/>
      <c r="B24" s="132"/>
      <c r="C24" s="132"/>
      <c r="D24" s="132"/>
      <c r="E24" s="132"/>
      <c r="F24" s="131"/>
      <c r="G24" s="131"/>
    </row>
    <row r="25" spans="1:7" ht="15.6" customHeight="1" x14ac:dyDescent="0.3">
      <c r="A25" s="120" t="s">
        <v>14</v>
      </c>
      <c r="B25" s="122" t="s">
        <v>164</v>
      </c>
      <c r="C25" s="123"/>
      <c r="D25" s="123"/>
      <c r="E25" s="124"/>
      <c r="F25" s="120" t="s">
        <v>165</v>
      </c>
      <c r="G25" s="128">
        <v>45481</v>
      </c>
    </row>
    <row r="26" spans="1:7" x14ac:dyDescent="0.3">
      <c r="A26" s="121"/>
      <c r="B26" s="125"/>
      <c r="C26" s="126"/>
      <c r="D26" s="126"/>
      <c r="E26" s="127"/>
      <c r="F26" s="121"/>
      <c r="G26" s="129"/>
    </row>
  </sheetData>
  <sheetProtection algorithmName="SHA-512" hashValue="W572rA27YDCS7fvNfDftuddfo27lyIHk1bhDPJF0GS6/aMlm9EAliWrj1hZB55u1JnkR7YBmKQvJToXAKOMDCQ==" saltValue="pgOwc2W3CF+CZpNMeLgu1A==" spinCount="100000" sheet="1" objects="1" scenarios="1"/>
  <mergeCells count="27">
    <mergeCell ref="C1:C3"/>
    <mergeCell ref="D1:G3"/>
    <mergeCell ref="C4:C6"/>
    <mergeCell ref="D4:G6"/>
    <mergeCell ref="C7:C9"/>
    <mergeCell ref="F7:F9"/>
    <mergeCell ref="G7:G9"/>
    <mergeCell ref="D7:E9"/>
    <mergeCell ref="C10:C11"/>
    <mergeCell ref="D10:G11"/>
    <mergeCell ref="A18:G18"/>
    <mergeCell ref="A19:A20"/>
    <mergeCell ref="B19:E20"/>
    <mergeCell ref="F19:F20"/>
    <mergeCell ref="G19:G20"/>
    <mergeCell ref="A25:A26"/>
    <mergeCell ref="B25:E26"/>
    <mergeCell ref="F25:F26"/>
    <mergeCell ref="G25:G26"/>
    <mergeCell ref="A21:A22"/>
    <mergeCell ref="B21:E22"/>
    <mergeCell ref="F21:F22"/>
    <mergeCell ref="G21:G22"/>
    <mergeCell ref="A23:A24"/>
    <mergeCell ref="B23:E24"/>
    <mergeCell ref="F23:F24"/>
    <mergeCell ref="G23:G2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Sheet1"/>
  <dimension ref="A1:BH109"/>
  <sheetViews>
    <sheetView workbookViewId="0">
      <pane xSplit="1" ySplit="1" topLeftCell="B2" activePane="bottomRight" state="frozen"/>
      <selection pane="topRight" activeCell="E31" sqref="E31"/>
      <selection pane="bottomLeft" activeCell="E31" sqref="E31"/>
      <selection pane="bottomRight" activeCell="A2" sqref="A2:XFD13"/>
    </sheetView>
  </sheetViews>
  <sheetFormatPr baseColWidth="10" defaultColWidth="11" defaultRowHeight="15.6" x14ac:dyDescent="0.3"/>
  <cols>
    <col min="3" max="3" width="21.3984375" customWidth="1"/>
    <col min="14" max="14" width="11" style="8"/>
    <col min="22" max="22" width="11" style="8"/>
  </cols>
  <sheetData>
    <row r="1" spans="1:60" x14ac:dyDescent="0.3">
      <c r="A1" t="s">
        <v>15</v>
      </c>
      <c r="B1" t="s">
        <v>16</v>
      </c>
      <c r="C1" t="s">
        <v>17</v>
      </c>
      <c r="D1" t="s">
        <v>18</v>
      </c>
      <c r="E1" t="s">
        <v>19</v>
      </c>
      <c r="F1" t="s">
        <v>20</v>
      </c>
      <c r="G1" t="s">
        <v>21</v>
      </c>
      <c r="H1" t="s">
        <v>22</v>
      </c>
      <c r="I1" t="s">
        <v>23</v>
      </c>
      <c r="J1" t="s">
        <v>24</v>
      </c>
      <c r="K1" t="s">
        <v>25</v>
      </c>
      <c r="L1" t="s">
        <v>26</v>
      </c>
      <c r="M1" t="s">
        <v>27</v>
      </c>
      <c r="N1" t="s">
        <v>28</v>
      </c>
      <c r="O1" t="s">
        <v>29</v>
      </c>
      <c r="P1" t="s">
        <v>30</v>
      </c>
      <c r="Q1" t="s">
        <v>31</v>
      </c>
      <c r="R1" t="s">
        <v>32</v>
      </c>
      <c r="S1" t="s">
        <v>33</v>
      </c>
      <c r="T1" t="s">
        <v>34</v>
      </c>
      <c r="U1" t="s">
        <v>35</v>
      </c>
      <c r="V1" t="s">
        <v>36</v>
      </c>
      <c r="W1" t="s">
        <v>37</v>
      </c>
      <c r="X1" t="s">
        <v>38</v>
      </c>
      <c r="Y1" t="s">
        <v>39</v>
      </c>
      <c r="Z1" t="s">
        <v>40</v>
      </c>
      <c r="AA1" t="s">
        <v>41</v>
      </c>
      <c r="AB1" t="s">
        <v>42</v>
      </c>
      <c r="AC1" t="s">
        <v>43</v>
      </c>
      <c r="AD1" t="s">
        <v>44</v>
      </c>
      <c r="AE1" t="s">
        <v>45</v>
      </c>
      <c r="AF1" t="s">
        <v>46</v>
      </c>
      <c r="AG1" t="s">
        <v>47</v>
      </c>
      <c r="AH1" t="s">
        <v>48</v>
      </c>
      <c r="AI1" t="s">
        <v>49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58</v>
      </c>
      <c r="AS1" t="s">
        <v>59</v>
      </c>
      <c r="AT1" t="s">
        <v>60</v>
      </c>
      <c r="AU1" t="s">
        <v>61</v>
      </c>
      <c r="AV1" t="s">
        <v>62</v>
      </c>
      <c r="AW1" t="s">
        <v>63</v>
      </c>
      <c r="AX1" t="s">
        <v>64</v>
      </c>
      <c r="AY1" t="s">
        <v>65</v>
      </c>
      <c r="AZ1" t="s">
        <v>66</v>
      </c>
      <c r="BA1" t="s">
        <v>67</v>
      </c>
      <c r="BB1" t="s">
        <v>68</v>
      </c>
      <c r="BC1" t="s">
        <v>69</v>
      </c>
      <c r="BD1" t="s">
        <v>70</v>
      </c>
      <c r="BE1" t="s">
        <v>71</v>
      </c>
      <c r="BF1" t="s">
        <v>72</v>
      </c>
      <c r="BG1" t="s">
        <v>73</v>
      </c>
      <c r="BH1" t="s">
        <v>74</v>
      </c>
    </row>
    <row r="2" spans="1:60" x14ac:dyDescent="0.3">
      <c r="N2"/>
      <c r="O2" s="10"/>
      <c r="V2"/>
      <c r="X2" s="10"/>
      <c r="AG2" s="10"/>
    </row>
    <row r="3" spans="1:60" x14ac:dyDescent="0.3">
      <c r="N3"/>
      <c r="O3" s="10"/>
      <c r="V3"/>
      <c r="X3" s="10"/>
      <c r="AG3" s="10"/>
    </row>
    <row r="4" spans="1:60" x14ac:dyDescent="0.3">
      <c r="N4"/>
      <c r="O4" s="10"/>
      <c r="V4"/>
      <c r="X4" s="10"/>
      <c r="AG4" s="10"/>
    </row>
    <row r="5" spans="1:60" x14ac:dyDescent="0.3">
      <c r="N5"/>
      <c r="O5" s="10"/>
      <c r="V5"/>
      <c r="X5" s="10"/>
      <c r="AG5" s="10"/>
    </row>
    <row r="6" spans="1:60" x14ac:dyDescent="0.3">
      <c r="N6"/>
      <c r="O6" s="10"/>
      <c r="V6"/>
      <c r="X6" s="10"/>
      <c r="AG6" s="10"/>
    </row>
    <row r="7" spans="1:60" x14ac:dyDescent="0.3">
      <c r="N7"/>
      <c r="O7" s="10"/>
      <c r="V7"/>
      <c r="X7" s="10"/>
      <c r="AG7" s="10"/>
    </row>
    <row r="8" spans="1:60" x14ac:dyDescent="0.3">
      <c r="N8"/>
      <c r="O8" s="10"/>
      <c r="V8"/>
      <c r="X8" s="10"/>
      <c r="AG8" s="10"/>
    </row>
    <row r="9" spans="1:60" x14ac:dyDescent="0.3">
      <c r="N9"/>
      <c r="O9" s="10"/>
      <c r="V9"/>
      <c r="X9" s="10"/>
      <c r="AG9" s="10"/>
    </row>
    <row r="10" spans="1:60" x14ac:dyDescent="0.3">
      <c r="N10"/>
      <c r="O10" s="10"/>
      <c r="V10"/>
      <c r="X10" s="10"/>
      <c r="AG10" s="10"/>
    </row>
    <row r="11" spans="1:60" x14ac:dyDescent="0.3">
      <c r="N11"/>
      <c r="O11" s="10"/>
      <c r="V11"/>
      <c r="X11" s="10"/>
      <c r="AG11" s="10"/>
    </row>
    <row r="12" spans="1:60" x14ac:dyDescent="0.3">
      <c r="N12"/>
      <c r="O12" s="10"/>
      <c r="V12"/>
      <c r="X12" s="10"/>
      <c r="AG12" s="10"/>
    </row>
    <row r="13" spans="1:60" x14ac:dyDescent="0.3">
      <c r="N13"/>
      <c r="O13" s="10"/>
      <c r="V13"/>
      <c r="X13" s="10"/>
      <c r="AG13" s="10"/>
    </row>
    <row r="14" spans="1:60" x14ac:dyDescent="0.3">
      <c r="N14"/>
      <c r="O14" s="10"/>
      <c r="V14"/>
      <c r="X14" s="10"/>
      <c r="AG14" s="10"/>
      <c r="AP14" s="10"/>
      <c r="AY14" s="10"/>
      <c r="BH14" s="10"/>
    </row>
    <row r="15" spans="1:60" x14ac:dyDescent="0.3">
      <c r="N15"/>
      <c r="O15" s="10"/>
      <c r="V15"/>
      <c r="X15" s="10"/>
      <c r="AG15" s="10"/>
      <c r="AP15" s="10"/>
      <c r="AY15" s="10"/>
      <c r="BH15" s="10"/>
    </row>
    <row r="16" spans="1:60" x14ac:dyDescent="0.3">
      <c r="N16"/>
      <c r="O16" s="10"/>
      <c r="V16"/>
      <c r="X16" s="10"/>
      <c r="AG16" s="10"/>
      <c r="AP16" s="10"/>
      <c r="AY16" s="10"/>
      <c r="BH16" s="10"/>
    </row>
    <row r="17" spans="14:60" x14ac:dyDescent="0.3">
      <c r="N17"/>
      <c r="O17" s="10"/>
      <c r="V17"/>
      <c r="X17" s="10"/>
      <c r="AG17" s="10"/>
      <c r="AP17" s="10"/>
      <c r="AY17" s="10"/>
      <c r="BH17" s="10"/>
    </row>
    <row r="18" spans="14:60" x14ac:dyDescent="0.3">
      <c r="N18"/>
      <c r="O18" s="10"/>
      <c r="V18"/>
      <c r="X18" s="10"/>
      <c r="AG18" s="10"/>
      <c r="AP18" s="10"/>
      <c r="AY18" s="10"/>
      <c r="BH18" s="10"/>
    </row>
    <row r="19" spans="14:60" x14ac:dyDescent="0.3">
      <c r="N19"/>
      <c r="O19" s="10"/>
      <c r="V19"/>
      <c r="X19" s="10"/>
      <c r="AG19" s="10"/>
      <c r="AP19" s="10"/>
      <c r="AY19" s="10"/>
      <c r="BH19" s="10"/>
    </row>
    <row r="20" spans="14:60" x14ac:dyDescent="0.3">
      <c r="N20"/>
      <c r="O20" s="10"/>
      <c r="V20"/>
      <c r="X20" s="10"/>
      <c r="AG20" s="10"/>
      <c r="AP20" s="10"/>
      <c r="AY20" s="10"/>
      <c r="BH20" s="10"/>
    </row>
    <row r="21" spans="14:60" x14ac:dyDescent="0.3">
      <c r="N21"/>
      <c r="O21" s="10"/>
      <c r="V21"/>
      <c r="X21" s="10"/>
      <c r="AG21" s="10"/>
      <c r="AP21" s="10"/>
      <c r="AY21" s="10"/>
      <c r="BH21" s="10"/>
    </row>
    <row r="22" spans="14:60" x14ac:dyDescent="0.3">
      <c r="N22"/>
      <c r="O22" s="10"/>
      <c r="V22"/>
      <c r="X22" s="10"/>
      <c r="AG22" s="10"/>
      <c r="AP22" s="10"/>
      <c r="AY22" s="10"/>
      <c r="BH22" s="10"/>
    </row>
    <row r="23" spans="14:60" x14ac:dyDescent="0.3">
      <c r="N23"/>
      <c r="O23" s="10"/>
      <c r="V23"/>
      <c r="X23" s="10"/>
      <c r="AG23" s="10"/>
      <c r="AP23" s="10"/>
      <c r="AY23" s="10"/>
      <c r="BH23" s="10"/>
    </row>
    <row r="24" spans="14:60" x14ac:dyDescent="0.3">
      <c r="N24"/>
      <c r="O24" s="10"/>
      <c r="V24"/>
      <c r="X24" s="10"/>
      <c r="AG24" s="10"/>
      <c r="AP24" s="10"/>
      <c r="AY24" s="10"/>
      <c r="BH24" s="10"/>
    </row>
    <row r="25" spans="14:60" x14ac:dyDescent="0.3">
      <c r="N25"/>
      <c r="O25" s="10"/>
      <c r="V25"/>
      <c r="X25" s="10"/>
      <c r="AG25" s="10"/>
      <c r="AP25" s="10"/>
      <c r="AY25" s="10"/>
      <c r="BH25" s="10"/>
    </row>
    <row r="26" spans="14:60" x14ac:dyDescent="0.3">
      <c r="N26"/>
      <c r="O26" s="10"/>
      <c r="V26"/>
      <c r="X26" s="10"/>
      <c r="AG26" s="10"/>
      <c r="AP26" s="10"/>
      <c r="AY26" s="10"/>
      <c r="BH26" s="10"/>
    </row>
    <row r="27" spans="14:60" x14ac:dyDescent="0.3">
      <c r="N27"/>
      <c r="O27" s="10"/>
      <c r="V27"/>
      <c r="X27" s="10"/>
      <c r="AG27" s="10"/>
      <c r="AP27" s="10"/>
      <c r="AY27" s="10"/>
      <c r="BH27" s="10"/>
    </row>
    <row r="28" spans="14:60" x14ac:dyDescent="0.3">
      <c r="N28"/>
      <c r="O28" s="10"/>
      <c r="V28"/>
      <c r="X28" s="10"/>
      <c r="AG28" s="10"/>
      <c r="AP28" s="10"/>
      <c r="AY28" s="10"/>
      <c r="BH28" s="10"/>
    </row>
    <row r="29" spans="14:60" x14ac:dyDescent="0.3">
      <c r="N29"/>
      <c r="O29" s="10"/>
      <c r="V29"/>
      <c r="X29" s="10"/>
      <c r="AG29" s="10"/>
      <c r="AP29" s="10"/>
      <c r="AY29" s="10"/>
      <c r="BH29" s="10"/>
    </row>
    <row r="30" spans="14:60" x14ac:dyDescent="0.3">
      <c r="N30"/>
      <c r="O30" s="10"/>
      <c r="V30"/>
      <c r="X30" s="10"/>
      <c r="AG30" s="10"/>
      <c r="AP30" s="10"/>
      <c r="AY30" s="10"/>
      <c r="BH30" s="10"/>
    </row>
    <row r="31" spans="14:60" x14ac:dyDescent="0.3">
      <c r="N31"/>
      <c r="O31" s="10"/>
      <c r="V31"/>
      <c r="X31" s="10"/>
      <c r="AG31" s="10"/>
      <c r="AP31" s="10"/>
      <c r="AY31" s="10"/>
      <c r="BH31" s="10"/>
    </row>
    <row r="32" spans="14:60" x14ac:dyDescent="0.3">
      <c r="N32"/>
      <c r="O32" s="10"/>
      <c r="V32"/>
      <c r="X32" s="10"/>
      <c r="AG32" s="10"/>
      <c r="AP32" s="10"/>
      <c r="AY32" s="10"/>
      <c r="BH32" s="10"/>
    </row>
    <row r="33" spans="14:60" x14ac:dyDescent="0.3">
      <c r="N33"/>
      <c r="O33" s="10"/>
      <c r="V33"/>
      <c r="X33" s="10"/>
      <c r="AG33" s="10"/>
      <c r="AP33" s="10"/>
      <c r="AY33" s="10"/>
      <c r="BH33" s="10"/>
    </row>
    <row r="34" spans="14:60" x14ac:dyDescent="0.3">
      <c r="N34"/>
      <c r="O34" s="10"/>
      <c r="V34"/>
      <c r="X34" s="10"/>
      <c r="AG34" s="10"/>
      <c r="AP34" s="10"/>
      <c r="AY34" s="10"/>
      <c r="BH34" s="10"/>
    </row>
    <row r="35" spans="14:60" x14ac:dyDescent="0.3">
      <c r="N35"/>
      <c r="O35" s="10"/>
      <c r="V35"/>
      <c r="X35" s="10"/>
      <c r="AG35" s="10"/>
      <c r="AP35" s="10"/>
      <c r="AY35" s="10"/>
      <c r="BH35" s="10"/>
    </row>
    <row r="36" spans="14:60" x14ac:dyDescent="0.3">
      <c r="N36"/>
      <c r="O36" s="10"/>
      <c r="V36"/>
      <c r="X36" s="10"/>
      <c r="AG36" s="10"/>
      <c r="AP36" s="10"/>
      <c r="AY36" s="10"/>
      <c r="BH36" s="10"/>
    </row>
    <row r="37" spans="14:60" x14ac:dyDescent="0.3">
      <c r="N37"/>
      <c r="O37" s="10"/>
      <c r="V37"/>
      <c r="X37" s="10"/>
      <c r="AG37" s="10"/>
      <c r="AP37" s="10"/>
      <c r="AY37" s="10"/>
      <c r="BH37" s="10"/>
    </row>
    <row r="38" spans="14:60" x14ac:dyDescent="0.3">
      <c r="N38"/>
      <c r="O38" s="10"/>
      <c r="V38"/>
      <c r="X38" s="10"/>
      <c r="AG38" s="10"/>
      <c r="AP38" s="10"/>
      <c r="AY38" s="10"/>
      <c r="BH38" s="10"/>
    </row>
    <row r="39" spans="14:60" x14ac:dyDescent="0.3">
      <c r="N39"/>
      <c r="O39" s="10"/>
      <c r="V39"/>
      <c r="X39" s="10"/>
      <c r="AG39" s="10"/>
      <c r="AP39" s="10"/>
      <c r="AY39" s="10"/>
      <c r="BH39" s="10"/>
    </row>
    <row r="40" spans="14:60" x14ac:dyDescent="0.3">
      <c r="N40"/>
      <c r="O40" s="10"/>
      <c r="V40"/>
      <c r="X40" s="10"/>
      <c r="AG40" s="10"/>
      <c r="AP40" s="10"/>
      <c r="AY40" s="10"/>
      <c r="BH40" s="10"/>
    </row>
    <row r="41" spans="14:60" x14ac:dyDescent="0.3">
      <c r="N41"/>
      <c r="O41" s="10"/>
      <c r="V41"/>
      <c r="X41" s="10"/>
      <c r="AG41" s="10"/>
      <c r="AP41" s="10"/>
      <c r="AY41" s="10"/>
      <c r="BH41" s="10"/>
    </row>
    <row r="42" spans="14:60" x14ac:dyDescent="0.3">
      <c r="N42"/>
      <c r="O42" s="10"/>
      <c r="V42"/>
      <c r="X42" s="10"/>
      <c r="AG42" s="10"/>
      <c r="AP42" s="10"/>
      <c r="AY42" s="10"/>
      <c r="BH42" s="10"/>
    </row>
    <row r="43" spans="14:60" x14ac:dyDescent="0.3">
      <c r="N43"/>
      <c r="O43" s="10"/>
      <c r="V43"/>
      <c r="X43" s="10"/>
      <c r="AG43" s="10"/>
      <c r="AP43" s="10"/>
      <c r="AY43" s="10"/>
      <c r="BH43" s="10"/>
    </row>
    <row r="44" spans="14:60" x14ac:dyDescent="0.3">
      <c r="N44"/>
      <c r="O44" s="10"/>
      <c r="V44"/>
      <c r="X44" s="10"/>
      <c r="AG44" s="10"/>
      <c r="AP44" s="10"/>
      <c r="AY44" s="10"/>
      <c r="BH44" s="10"/>
    </row>
    <row r="45" spans="14:60" x14ac:dyDescent="0.3">
      <c r="N45"/>
      <c r="O45" s="10"/>
      <c r="V45"/>
      <c r="X45" s="10"/>
      <c r="AG45" s="10"/>
      <c r="AP45" s="10"/>
      <c r="AY45" s="10"/>
      <c r="BH45" s="10"/>
    </row>
    <row r="46" spans="14:60" x14ac:dyDescent="0.3">
      <c r="N46"/>
      <c r="O46" s="10"/>
      <c r="V46"/>
      <c r="X46" s="10"/>
      <c r="AG46" s="10"/>
      <c r="AP46" s="10"/>
      <c r="AY46" s="10"/>
      <c r="BH46" s="10"/>
    </row>
    <row r="47" spans="14:60" x14ac:dyDescent="0.3">
      <c r="N47"/>
      <c r="O47" s="10"/>
      <c r="V47"/>
      <c r="X47" s="10"/>
      <c r="AG47" s="10"/>
      <c r="AP47" s="10"/>
      <c r="AY47" s="10"/>
      <c r="BH47" s="10"/>
    </row>
    <row r="48" spans="14:60" x14ac:dyDescent="0.3">
      <c r="N48"/>
      <c r="O48" s="10"/>
      <c r="V48"/>
      <c r="X48" s="10"/>
      <c r="AG48" s="10"/>
      <c r="AP48" s="10"/>
      <c r="AY48" s="10"/>
      <c r="BH48" s="10"/>
    </row>
    <row r="49" spans="14:60" x14ac:dyDescent="0.3">
      <c r="N49"/>
      <c r="O49" s="10"/>
      <c r="V49"/>
      <c r="X49" s="10"/>
      <c r="AG49" s="10"/>
      <c r="AP49" s="10"/>
      <c r="AY49" s="10"/>
      <c r="BH49" s="10"/>
    </row>
    <row r="50" spans="14:60" x14ac:dyDescent="0.3">
      <c r="N50"/>
      <c r="O50" s="10"/>
      <c r="V50"/>
      <c r="X50" s="10"/>
      <c r="AG50" s="10"/>
      <c r="AP50" s="10"/>
      <c r="AY50" s="10"/>
      <c r="BH50" s="10"/>
    </row>
    <row r="51" spans="14:60" x14ac:dyDescent="0.3">
      <c r="N51"/>
      <c r="O51" s="10"/>
      <c r="V51"/>
      <c r="X51" s="10"/>
      <c r="AG51" s="10"/>
      <c r="AP51" s="10"/>
      <c r="AY51" s="10"/>
      <c r="BH51" s="10"/>
    </row>
    <row r="52" spans="14:60" x14ac:dyDescent="0.3">
      <c r="N52"/>
      <c r="O52" s="10"/>
      <c r="V52"/>
      <c r="X52" s="10"/>
      <c r="AG52" s="10"/>
      <c r="AP52" s="10"/>
      <c r="AY52" s="10"/>
      <c r="BH52" s="10"/>
    </row>
    <row r="53" spans="14:60" x14ac:dyDescent="0.3">
      <c r="N53"/>
      <c r="O53" s="10"/>
      <c r="V53"/>
      <c r="X53" s="10"/>
      <c r="AG53" s="10"/>
      <c r="AP53" s="10"/>
      <c r="AY53" s="10"/>
      <c r="BH53" s="10"/>
    </row>
    <row r="54" spans="14:60" x14ac:dyDescent="0.3">
      <c r="N54"/>
      <c r="O54" s="10"/>
      <c r="V54"/>
      <c r="X54" s="10"/>
      <c r="AG54" s="10"/>
      <c r="AP54" s="10"/>
      <c r="AY54" s="10"/>
      <c r="BH54" s="10"/>
    </row>
    <row r="55" spans="14:60" x14ac:dyDescent="0.3">
      <c r="N55"/>
      <c r="O55" s="10"/>
      <c r="V55"/>
      <c r="X55" s="10"/>
      <c r="AG55" s="10"/>
      <c r="AP55" s="10"/>
      <c r="AY55" s="10"/>
      <c r="BH55" s="10"/>
    </row>
    <row r="56" spans="14:60" x14ac:dyDescent="0.3">
      <c r="N56"/>
      <c r="O56" s="10"/>
      <c r="V56"/>
      <c r="X56" s="10"/>
      <c r="AG56" s="10"/>
      <c r="AP56" s="10"/>
      <c r="AY56" s="10"/>
      <c r="BH56" s="10"/>
    </row>
    <row r="57" spans="14:60" x14ac:dyDescent="0.3">
      <c r="N57"/>
      <c r="O57" s="10"/>
      <c r="V57"/>
      <c r="X57" s="10"/>
      <c r="AG57" s="10"/>
      <c r="AP57" s="10"/>
      <c r="AY57" s="10"/>
      <c r="BH57" s="10"/>
    </row>
    <row r="58" spans="14:60" x14ac:dyDescent="0.3">
      <c r="N58"/>
      <c r="O58" s="10"/>
      <c r="V58"/>
      <c r="X58" s="10"/>
      <c r="AG58" s="10"/>
      <c r="AP58" s="10"/>
      <c r="AY58" s="10"/>
      <c r="BH58" s="10"/>
    </row>
    <row r="59" spans="14:60" x14ac:dyDescent="0.3">
      <c r="N59"/>
      <c r="O59" s="10"/>
      <c r="V59"/>
      <c r="X59" s="10"/>
      <c r="AG59" s="10"/>
      <c r="AP59" s="10"/>
      <c r="AY59" s="10"/>
      <c r="BH59" s="10"/>
    </row>
    <row r="60" spans="14:60" x14ac:dyDescent="0.3">
      <c r="N60"/>
      <c r="O60" s="10"/>
      <c r="V60"/>
      <c r="X60" s="10"/>
      <c r="AG60" s="10"/>
      <c r="AP60" s="10"/>
      <c r="AY60" s="10"/>
      <c r="BH60" s="10"/>
    </row>
    <row r="61" spans="14:60" x14ac:dyDescent="0.3">
      <c r="N61"/>
      <c r="O61" s="10"/>
      <c r="V61"/>
      <c r="X61" s="10"/>
      <c r="AG61" s="10"/>
      <c r="AP61" s="10"/>
      <c r="AY61" s="10"/>
      <c r="BH61" s="10"/>
    </row>
    <row r="62" spans="14:60" x14ac:dyDescent="0.3">
      <c r="N62"/>
      <c r="O62" s="10"/>
      <c r="V62"/>
      <c r="X62" s="10"/>
      <c r="AG62" s="10"/>
      <c r="AP62" s="10"/>
      <c r="AY62" s="10"/>
      <c r="BH62" s="10"/>
    </row>
    <row r="63" spans="14:60" x14ac:dyDescent="0.3">
      <c r="N63"/>
      <c r="O63" s="10"/>
      <c r="V63"/>
      <c r="X63" s="10"/>
      <c r="AG63" s="10"/>
      <c r="AP63" s="10"/>
      <c r="AY63" s="10"/>
      <c r="BH63" s="10"/>
    </row>
    <row r="64" spans="14:60" x14ac:dyDescent="0.3">
      <c r="N64"/>
      <c r="O64" s="10"/>
      <c r="V64"/>
      <c r="X64" s="10"/>
      <c r="AG64" s="10"/>
      <c r="AP64" s="10"/>
      <c r="AY64" s="10"/>
      <c r="BH64" s="10"/>
    </row>
    <row r="65" spans="14:60" x14ac:dyDescent="0.3">
      <c r="N65"/>
      <c r="O65" s="10"/>
      <c r="V65"/>
      <c r="X65" s="10"/>
      <c r="AG65" s="10"/>
      <c r="AP65" s="10"/>
      <c r="AY65" s="10"/>
      <c r="BH65" s="10"/>
    </row>
    <row r="66" spans="14:60" x14ac:dyDescent="0.3">
      <c r="N66"/>
      <c r="O66" s="10"/>
      <c r="V66"/>
      <c r="X66" s="10"/>
      <c r="AG66" s="10"/>
      <c r="AP66" s="10"/>
      <c r="AY66" s="10"/>
      <c r="BH66" s="10"/>
    </row>
    <row r="67" spans="14:60" x14ac:dyDescent="0.3">
      <c r="N67"/>
      <c r="O67" s="10"/>
      <c r="V67"/>
      <c r="X67" s="10"/>
      <c r="AG67" s="10"/>
      <c r="AP67" s="10"/>
      <c r="AY67" s="10"/>
      <c r="BH67" s="10"/>
    </row>
    <row r="68" spans="14:60" x14ac:dyDescent="0.3">
      <c r="N68"/>
      <c r="O68" s="10"/>
      <c r="V68"/>
      <c r="X68" s="10"/>
      <c r="AG68" s="10"/>
      <c r="AP68" s="10"/>
      <c r="AY68" s="10"/>
      <c r="BH68" s="10"/>
    </row>
    <row r="69" spans="14:60" x14ac:dyDescent="0.3">
      <c r="N69"/>
      <c r="O69" s="10"/>
      <c r="V69"/>
      <c r="X69" s="10"/>
      <c r="AG69" s="10"/>
      <c r="AP69" s="10"/>
      <c r="AY69" s="10"/>
      <c r="BH69" s="10"/>
    </row>
    <row r="70" spans="14:60" x14ac:dyDescent="0.3">
      <c r="N70"/>
      <c r="O70" s="10"/>
      <c r="V70"/>
      <c r="X70" s="10"/>
      <c r="AG70" s="10"/>
      <c r="AP70" s="10"/>
      <c r="AY70" s="10"/>
      <c r="BH70" s="10"/>
    </row>
    <row r="71" spans="14:60" x14ac:dyDescent="0.3">
      <c r="N71"/>
      <c r="O71" s="10"/>
      <c r="V71"/>
      <c r="X71" s="10"/>
      <c r="AG71" s="10"/>
      <c r="AP71" s="10"/>
      <c r="AY71" s="10"/>
      <c r="BH71" s="10"/>
    </row>
    <row r="72" spans="14:60" x14ac:dyDescent="0.3">
      <c r="N72"/>
      <c r="O72" s="10"/>
      <c r="V72"/>
      <c r="X72" s="10"/>
      <c r="AG72" s="10"/>
      <c r="AP72" s="10"/>
      <c r="AY72" s="10"/>
      <c r="BH72" s="10"/>
    </row>
    <row r="73" spans="14:60" x14ac:dyDescent="0.3">
      <c r="N73"/>
      <c r="O73" s="10"/>
      <c r="V73"/>
      <c r="X73" s="10"/>
      <c r="AG73" s="10"/>
      <c r="AP73" s="10"/>
      <c r="AY73" s="10"/>
      <c r="BH73" s="10"/>
    </row>
    <row r="74" spans="14:60" x14ac:dyDescent="0.3">
      <c r="N74"/>
      <c r="O74" s="10"/>
      <c r="V74"/>
      <c r="X74" s="10"/>
      <c r="AG74" s="10"/>
      <c r="AP74" s="10"/>
      <c r="AY74" s="10"/>
      <c r="BH74" s="10"/>
    </row>
    <row r="75" spans="14:60" x14ac:dyDescent="0.3">
      <c r="N75"/>
      <c r="O75" s="10"/>
      <c r="V75"/>
      <c r="X75" s="10"/>
      <c r="AG75" s="10"/>
      <c r="AP75" s="10"/>
      <c r="AY75" s="10"/>
      <c r="BH75" s="10"/>
    </row>
    <row r="76" spans="14:60" x14ac:dyDescent="0.3">
      <c r="N76"/>
      <c r="O76" s="10"/>
      <c r="V76"/>
      <c r="X76" s="10"/>
      <c r="AG76" s="10"/>
      <c r="AP76" s="10"/>
      <c r="AY76" s="10"/>
      <c r="BH76" s="10"/>
    </row>
    <row r="77" spans="14:60" x14ac:dyDescent="0.3">
      <c r="N77"/>
      <c r="O77" s="10"/>
      <c r="V77"/>
      <c r="X77" s="10"/>
      <c r="AG77" s="10"/>
      <c r="AP77" s="10"/>
      <c r="AY77" s="10"/>
      <c r="BH77" s="10"/>
    </row>
    <row r="78" spans="14:60" x14ac:dyDescent="0.3">
      <c r="N78"/>
      <c r="O78" s="10"/>
      <c r="V78"/>
      <c r="X78" s="10"/>
      <c r="AG78" s="10"/>
      <c r="AP78" s="10"/>
      <c r="AY78" s="10"/>
      <c r="BH78" s="10"/>
    </row>
    <row r="79" spans="14:60" x14ac:dyDescent="0.3">
      <c r="N79"/>
      <c r="O79" s="10"/>
      <c r="V79"/>
      <c r="X79" s="10"/>
      <c r="AG79" s="10"/>
      <c r="AP79" s="10"/>
      <c r="AY79" s="10"/>
      <c r="BH79" s="10"/>
    </row>
    <row r="80" spans="14:60" x14ac:dyDescent="0.3">
      <c r="N80"/>
      <c r="O80" s="10"/>
      <c r="V80"/>
      <c r="X80" s="10"/>
      <c r="AG80" s="10"/>
      <c r="AP80" s="10"/>
      <c r="AY80" s="10"/>
      <c r="BH80" s="10"/>
    </row>
    <row r="81" spans="14:60" x14ac:dyDescent="0.3">
      <c r="N81"/>
      <c r="O81" s="10"/>
      <c r="V81"/>
      <c r="X81" s="10"/>
      <c r="AG81" s="10"/>
      <c r="AP81" s="10"/>
      <c r="AY81" s="10"/>
      <c r="BH81" s="10"/>
    </row>
    <row r="82" spans="14:60" x14ac:dyDescent="0.3">
      <c r="N82"/>
      <c r="O82" s="10"/>
      <c r="V82"/>
      <c r="X82" s="10"/>
      <c r="AG82" s="10"/>
      <c r="AP82" s="10"/>
      <c r="AY82" s="10"/>
      <c r="BH82" s="10"/>
    </row>
    <row r="83" spans="14:60" x14ac:dyDescent="0.3">
      <c r="N83"/>
      <c r="O83" s="10"/>
      <c r="V83"/>
      <c r="X83" s="10"/>
      <c r="AG83" s="10"/>
      <c r="AP83" s="10"/>
      <c r="AY83" s="10"/>
      <c r="BH83" s="10"/>
    </row>
    <row r="84" spans="14:60" x14ac:dyDescent="0.3">
      <c r="N84"/>
      <c r="O84" s="10"/>
      <c r="V84"/>
      <c r="X84" s="10"/>
      <c r="AG84" s="10"/>
      <c r="AP84" s="10"/>
      <c r="AY84" s="10"/>
      <c r="BH84" s="10"/>
    </row>
    <row r="85" spans="14:60" x14ac:dyDescent="0.3">
      <c r="N85"/>
      <c r="O85" s="10"/>
      <c r="V85"/>
      <c r="X85" s="10"/>
      <c r="AG85" s="10"/>
      <c r="AP85" s="10"/>
      <c r="AY85" s="10"/>
      <c r="BH85" s="10"/>
    </row>
    <row r="86" spans="14:60" x14ac:dyDescent="0.3">
      <c r="N86"/>
      <c r="O86" s="10"/>
      <c r="V86"/>
      <c r="X86" s="10"/>
      <c r="AG86" s="10"/>
      <c r="AP86" s="10"/>
      <c r="AY86" s="10"/>
      <c r="BH86" s="10"/>
    </row>
    <row r="87" spans="14:60" x14ac:dyDescent="0.3">
      <c r="N87"/>
      <c r="O87" s="10"/>
      <c r="V87"/>
      <c r="X87" s="10"/>
      <c r="AG87" s="10"/>
      <c r="AP87" s="10"/>
      <c r="AY87" s="10"/>
      <c r="BH87" s="10"/>
    </row>
    <row r="88" spans="14:60" x14ac:dyDescent="0.3">
      <c r="N88"/>
      <c r="O88" s="10"/>
      <c r="V88"/>
      <c r="X88" s="10"/>
      <c r="AG88" s="10"/>
      <c r="AP88" s="10"/>
      <c r="AY88" s="10"/>
      <c r="BH88" s="10"/>
    </row>
    <row r="89" spans="14:60" x14ac:dyDescent="0.3">
      <c r="N89"/>
      <c r="O89" s="10"/>
      <c r="V89"/>
      <c r="X89" s="10"/>
      <c r="AG89" s="10"/>
      <c r="AP89" s="10"/>
      <c r="AY89" s="10"/>
      <c r="BH89" s="10"/>
    </row>
    <row r="90" spans="14:60" x14ac:dyDescent="0.3">
      <c r="N90"/>
      <c r="O90" s="10"/>
      <c r="V90"/>
      <c r="X90" s="10"/>
      <c r="AG90" s="10"/>
      <c r="AP90" s="10"/>
      <c r="AY90" s="10"/>
      <c r="BH90" s="10"/>
    </row>
    <row r="91" spans="14:60" x14ac:dyDescent="0.3">
      <c r="N91"/>
      <c r="O91" s="10"/>
      <c r="V91"/>
      <c r="X91" s="10"/>
      <c r="AG91" s="10"/>
      <c r="AP91" s="10"/>
      <c r="AY91" s="10"/>
      <c r="BH91" s="10"/>
    </row>
    <row r="92" spans="14:60" x14ac:dyDescent="0.3">
      <c r="N92"/>
      <c r="O92" s="10"/>
      <c r="V92"/>
      <c r="X92" s="10"/>
      <c r="AG92" s="10"/>
      <c r="AP92" s="10"/>
      <c r="AY92" s="10"/>
      <c r="BH92" s="10"/>
    </row>
    <row r="93" spans="14:60" x14ac:dyDescent="0.3">
      <c r="N93"/>
      <c r="O93" s="10"/>
      <c r="V93"/>
      <c r="X93" s="10"/>
      <c r="AG93" s="10"/>
      <c r="AP93" s="10"/>
      <c r="AY93" s="10"/>
      <c r="BH93" s="10"/>
    </row>
    <row r="94" spans="14:60" x14ac:dyDescent="0.3">
      <c r="N94"/>
      <c r="O94" s="10"/>
      <c r="V94"/>
      <c r="X94" s="10"/>
      <c r="AG94" s="10"/>
      <c r="AP94" s="10"/>
      <c r="AY94" s="10"/>
      <c r="BH94" s="10"/>
    </row>
    <row r="95" spans="14:60" x14ac:dyDescent="0.3">
      <c r="N95"/>
      <c r="O95" s="10"/>
      <c r="V95"/>
      <c r="X95" s="10"/>
      <c r="AG95" s="10"/>
      <c r="AP95" s="10"/>
      <c r="AY95" s="10"/>
      <c r="BH95" s="10"/>
    </row>
    <row r="96" spans="14:60" x14ac:dyDescent="0.3">
      <c r="N96"/>
      <c r="O96" s="10"/>
      <c r="V96"/>
      <c r="X96" s="10"/>
      <c r="AG96" s="10"/>
      <c r="AP96" s="10"/>
      <c r="AY96" s="10"/>
      <c r="BH96" s="10"/>
    </row>
    <row r="97" spans="14:60" x14ac:dyDescent="0.3">
      <c r="N97"/>
      <c r="O97" s="10"/>
      <c r="V97"/>
      <c r="X97" s="10"/>
      <c r="AG97" s="10"/>
      <c r="AP97" s="10"/>
      <c r="AY97" s="10"/>
      <c r="BH97" s="10"/>
    </row>
    <row r="98" spans="14:60" x14ac:dyDescent="0.3">
      <c r="N98"/>
      <c r="O98" s="10"/>
      <c r="V98"/>
      <c r="X98" s="10"/>
      <c r="AG98" s="10"/>
      <c r="AP98" s="10"/>
      <c r="AY98" s="10"/>
      <c r="BH98" s="10"/>
    </row>
    <row r="99" spans="14:60" x14ac:dyDescent="0.3">
      <c r="N99"/>
      <c r="O99" s="10"/>
      <c r="V99"/>
      <c r="X99" s="10"/>
      <c r="AG99" s="10"/>
      <c r="AP99" s="10"/>
      <c r="AY99" s="10"/>
      <c r="BH99" s="10"/>
    </row>
    <row r="100" spans="14:60" x14ac:dyDescent="0.3">
      <c r="N100"/>
      <c r="O100" s="10"/>
      <c r="V100"/>
      <c r="X100" s="10"/>
      <c r="AG100" s="10"/>
      <c r="AP100" s="10"/>
      <c r="AY100" s="10"/>
      <c r="BH100" s="10"/>
    </row>
    <row r="101" spans="14:60" x14ac:dyDescent="0.3">
      <c r="N101"/>
      <c r="O101" s="10"/>
      <c r="V101"/>
      <c r="X101" s="10"/>
      <c r="AG101" s="10"/>
      <c r="AP101" s="10"/>
      <c r="AY101" s="10"/>
      <c r="BH101" s="10"/>
    </row>
    <row r="102" spans="14:60" x14ac:dyDescent="0.3">
      <c r="N102"/>
      <c r="O102" s="10"/>
      <c r="V102"/>
      <c r="X102" s="10"/>
      <c r="AG102" s="10"/>
      <c r="AP102" s="10"/>
      <c r="AY102" s="10"/>
      <c r="BH102" s="10"/>
    </row>
    <row r="103" spans="14:60" x14ac:dyDescent="0.3">
      <c r="N103"/>
      <c r="O103" s="10"/>
      <c r="V103"/>
      <c r="X103" s="10"/>
      <c r="AG103" s="10"/>
      <c r="AP103" s="10"/>
      <c r="AY103" s="10"/>
      <c r="BH103" s="10"/>
    </row>
    <row r="104" spans="14:60" x14ac:dyDescent="0.3">
      <c r="N104"/>
      <c r="O104" s="10"/>
      <c r="V104"/>
      <c r="X104" s="10"/>
      <c r="AG104" s="10"/>
      <c r="AP104" s="10"/>
      <c r="AY104" s="10"/>
      <c r="BH104" s="10"/>
    </row>
    <row r="105" spans="14:60" x14ac:dyDescent="0.3">
      <c r="N105"/>
      <c r="O105" s="10"/>
      <c r="V105"/>
      <c r="X105" s="10"/>
      <c r="AG105" s="10"/>
      <c r="AP105" s="10"/>
      <c r="AY105" s="10"/>
      <c r="BH105" s="10"/>
    </row>
    <row r="106" spans="14:60" x14ac:dyDescent="0.3">
      <c r="N106"/>
      <c r="O106" s="10"/>
      <c r="V106"/>
      <c r="X106" s="10"/>
      <c r="AG106" s="10"/>
      <c r="AP106" s="10"/>
      <c r="AY106" s="10"/>
      <c r="BH106" s="10"/>
    </row>
    <row r="107" spans="14:60" x14ac:dyDescent="0.3">
      <c r="N107"/>
      <c r="O107" s="10"/>
      <c r="V107"/>
      <c r="X107" s="10"/>
      <c r="AG107" s="10"/>
      <c r="AP107" s="10"/>
      <c r="AY107" s="10"/>
      <c r="BH107" s="10"/>
    </row>
    <row r="108" spans="14:60" x14ac:dyDescent="0.3">
      <c r="N108"/>
      <c r="O108" s="10"/>
      <c r="V108"/>
      <c r="X108" s="10"/>
      <c r="AG108" s="10"/>
      <c r="AP108" s="10"/>
      <c r="AY108" s="10"/>
      <c r="BH108" s="10"/>
    </row>
    <row r="109" spans="14:60" x14ac:dyDescent="0.3">
      <c r="N109"/>
      <c r="O109" s="10"/>
      <c r="V109"/>
      <c r="X109" s="10"/>
      <c r="AG109" s="10"/>
      <c r="AP109" s="10"/>
      <c r="AY109" s="10"/>
      <c r="BH109" s="10"/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Sheet2"/>
  <dimension ref="A1:AL141"/>
  <sheetViews>
    <sheetView view="pageLayout" topLeftCell="A14" zoomScale="90" zoomScaleNormal="80" zoomScaleSheetLayoutView="40" zoomScalePageLayoutView="90" workbookViewId="0">
      <selection activeCell="R39" sqref="R39"/>
    </sheetView>
  </sheetViews>
  <sheetFormatPr baseColWidth="10" defaultColWidth="11" defaultRowHeight="15.6" x14ac:dyDescent="0.3"/>
  <cols>
    <col min="1" max="1" width="14.19921875" customWidth="1"/>
    <col min="2" max="2" width="12.3984375" bestFit="1" customWidth="1"/>
    <col min="3" max="3" width="12.3984375" customWidth="1"/>
    <col min="4" max="4" width="11.59765625" customWidth="1"/>
    <col min="5" max="5" width="11.59765625" style="3" customWidth="1"/>
    <col min="6" max="6" width="11.59765625" style="4" customWidth="1"/>
    <col min="7" max="7" width="11.59765625" style="3" customWidth="1"/>
    <col min="8" max="12" width="11.59765625" customWidth="1"/>
    <col min="13" max="19" width="11.59765625" style="3" customWidth="1"/>
    <col min="20" max="27" width="11.59765625" customWidth="1"/>
    <col min="28" max="28" width="12.8984375" customWidth="1"/>
    <col min="30" max="30" width="14.19921875" bestFit="1" customWidth="1"/>
    <col min="35" max="35" width="12.19921875" customWidth="1"/>
    <col min="36" max="36" width="10.59765625" customWidth="1"/>
    <col min="37" max="37" width="15.59765625" customWidth="1"/>
  </cols>
  <sheetData>
    <row r="1" spans="1:38" ht="15.75" customHeight="1" thickBot="1" x14ac:dyDescent="0.35">
      <c r="A1" s="202"/>
      <c r="B1" s="202"/>
      <c r="C1" s="202"/>
      <c r="D1" s="65" t="s">
        <v>0</v>
      </c>
      <c r="E1" s="203" t="s">
        <v>1</v>
      </c>
      <c r="F1" s="203"/>
      <c r="G1" s="203"/>
      <c r="H1" s="203"/>
      <c r="I1" s="203"/>
      <c r="J1" s="203"/>
      <c r="K1" s="203"/>
      <c r="L1" s="203"/>
      <c r="M1" s="64"/>
      <c r="N1" s="64"/>
      <c r="O1" s="64"/>
      <c r="P1" s="64"/>
      <c r="Q1" s="64"/>
      <c r="R1" s="64"/>
      <c r="S1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</row>
    <row r="2" spans="1:38" ht="15.75" customHeight="1" thickBot="1" x14ac:dyDescent="0.45">
      <c r="A2" s="202"/>
      <c r="B2" s="202"/>
      <c r="C2" s="202"/>
      <c r="D2" s="65" t="s">
        <v>75</v>
      </c>
      <c r="E2" s="204" t="s">
        <v>149</v>
      </c>
      <c r="F2" s="204"/>
      <c r="G2" s="204"/>
      <c r="H2" s="204"/>
      <c r="I2" s="204"/>
      <c r="J2" s="204"/>
      <c r="K2" s="204"/>
      <c r="L2" s="204"/>
      <c r="M2" s="64"/>
      <c r="N2" s="118" t="s">
        <v>162</v>
      </c>
      <c r="O2" s="196"/>
      <c r="P2" s="197"/>
      <c r="Q2" s="64"/>
      <c r="R2" s="64"/>
      <c r="S2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</row>
    <row r="3" spans="1:38" ht="18" x14ac:dyDescent="0.3">
      <c r="A3" s="202"/>
      <c r="B3" s="202"/>
      <c r="C3" s="202"/>
      <c r="D3" s="65" t="s">
        <v>76</v>
      </c>
      <c r="E3" s="203" t="s">
        <v>145</v>
      </c>
      <c r="F3" s="203"/>
      <c r="G3" s="203"/>
      <c r="H3" s="66" t="s">
        <v>77</v>
      </c>
      <c r="I3" s="205" t="s">
        <v>166</v>
      </c>
      <c r="J3" s="206"/>
      <c r="K3" s="206"/>
      <c r="L3" s="207"/>
      <c r="M3" s="64"/>
      <c r="N3" s="64"/>
      <c r="O3" s="64"/>
      <c r="P3" s="64"/>
      <c r="Q3" s="64"/>
      <c r="R3" s="64"/>
      <c r="S3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</row>
    <row r="4" spans="1:38" ht="18" x14ac:dyDescent="0.3">
      <c r="A4" s="202"/>
      <c r="B4" s="202"/>
      <c r="C4" s="202"/>
      <c r="D4" s="67" t="s">
        <v>4</v>
      </c>
      <c r="E4" s="203" t="s">
        <v>14</v>
      </c>
      <c r="F4" s="203"/>
      <c r="G4" s="203"/>
      <c r="H4" s="203"/>
      <c r="I4" s="203"/>
      <c r="J4" s="203"/>
      <c r="K4" s="203"/>
      <c r="L4" s="203"/>
      <c r="M4"/>
      <c r="N4"/>
      <c r="O4"/>
      <c r="P4"/>
      <c r="Q4"/>
      <c r="R4"/>
      <c r="S4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</row>
    <row r="5" spans="1:38" ht="16.2" thickBot="1" x14ac:dyDescent="0.35">
      <c r="E5"/>
      <c r="G5"/>
      <c r="M5"/>
      <c r="N5"/>
      <c r="O5"/>
      <c r="P5"/>
      <c r="Q5"/>
      <c r="R5"/>
      <c r="S5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</row>
    <row r="6" spans="1:38" s="1" customFormat="1" ht="36" customHeight="1" x14ac:dyDescent="0.3">
      <c r="A6" s="210" t="s">
        <v>150</v>
      </c>
      <c r="B6" s="211"/>
      <c r="C6" s="211"/>
      <c r="D6" s="211"/>
      <c r="E6" s="211"/>
      <c r="F6" s="212"/>
      <c r="G6" s="213" t="s">
        <v>78</v>
      </c>
      <c r="H6" s="214"/>
      <c r="I6" s="214"/>
      <c r="J6" s="214"/>
      <c r="K6" s="214"/>
      <c r="L6" s="214"/>
      <c r="M6" s="214" t="s">
        <v>79</v>
      </c>
      <c r="N6" s="214"/>
      <c r="O6" s="214"/>
      <c r="P6" s="214"/>
      <c r="Q6" s="214"/>
      <c r="R6" s="215"/>
      <c r="S6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/>
    </row>
    <row r="7" spans="1:38" s="2" customFormat="1" ht="70.5" customHeight="1" x14ac:dyDescent="0.3">
      <c r="A7" s="63" t="str">
        <f>Results!A1</f>
        <v>ChamberName</v>
      </c>
      <c r="B7" s="63" t="str">
        <f>Results!B1</f>
        <v>ChamberID</v>
      </c>
      <c r="C7" s="63" t="s">
        <v>80</v>
      </c>
      <c r="D7" s="63" t="str">
        <f>Results!C1</f>
        <v>SampleName</v>
      </c>
      <c r="E7" s="63" t="str">
        <f>Results!F1</f>
        <v>TotalNumberOfDroplets</v>
      </c>
      <c r="F7" s="63" t="s">
        <v>81</v>
      </c>
      <c r="G7" s="58" t="s">
        <v>82</v>
      </c>
      <c r="H7" s="59" t="s">
        <v>83</v>
      </c>
      <c r="I7" s="60" t="s">
        <v>84</v>
      </c>
      <c r="J7" s="69" t="s">
        <v>85</v>
      </c>
      <c r="K7" s="61" t="s">
        <v>86</v>
      </c>
      <c r="L7" s="62" t="s">
        <v>87</v>
      </c>
      <c r="M7" s="58" t="s">
        <v>82</v>
      </c>
      <c r="N7" s="59" t="s">
        <v>83</v>
      </c>
      <c r="O7" s="60" t="s">
        <v>84</v>
      </c>
      <c r="P7" s="69" t="s">
        <v>85</v>
      </c>
      <c r="Q7" s="61" t="s">
        <v>86</v>
      </c>
      <c r="R7" s="62" t="s">
        <v>87</v>
      </c>
      <c r="S7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/>
    </row>
    <row r="8" spans="1:38" ht="16.8" x14ac:dyDescent="0.3">
      <c r="A8" s="53">
        <f>Results!A2</f>
        <v>0</v>
      </c>
      <c r="B8" s="54">
        <f>Results!B2</f>
        <v>0</v>
      </c>
      <c r="C8" s="110">
        <v>1</v>
      </c>
      <c r="D8" s="35">
        <f>Results!C2</f>
        <v>0</v>
      </c>
      <c r="E8" s="36">
        <f>Results!F2</f>
        <v>0</v>
      </c>
      <c r="F8" s="36" cm="1">
        <f t="array" ref="F8">_xlfn.IFS(E8&gt;Parameters!$C$10,0,E8&lt;=Parameters!$C$10,1)</f>
        <v>1</v>
      </c>
      <c r="G8" s="34">
        <f>Results!I2</f>
        <v>0</v>
      </c>
      <c r="H8" s="34">
        <f>Results!R2</f>
        <v>0</v>
      </c>
      <c r="I8" s="34">
        <f>Results!AA2</f>
        <v>0</v>
      </c>
      <c r="J8" s="34">
        <f>Results!AJ2</f>
        <v>0</v>
      </c>
      <c r="K8" s="101">
        <f>Results!AS2</f>
        <v>0</v>
      </c>
      <c r="L8" s="102">
        <f>Results!BB2</f>
        <v>0</v>
      </c>
      <c r="M8" s="39">
        <f>Results!L2</f>
        <v>0</v>
      </c>
      <c r="N8" s="40">
        <f>Results!U2</f>
        <v>0</v>
      </c>
      <c r="O8" s="40">
        <f>Results!AD2</f>
        <v>0</v>
      </c>
      <c r="P8" s="40">
        <f>Results!AM2</f>
        <v>0</v>
      </c>
      <c r="Q8" s="40">
        <f>Results!AV2</f>
        <v>0</v>
      </c>
      <c r="R8" s="41">
        <f>Results!BE2</f>
        <v>0</v>
      </c>
      <c r="S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</row>
    <row r="9" spans="1:38" ht="16.8" x14ac:dyDescent="0.3">
      <c r="A9" s="55">
        <f>Results!A3</f>
        <v>0</v>
      </c>
      <c r="B9" s="54">
        <f>Results!B3</f>
        <v>0</v>
      </c>
      <c r="C9" s="111">
        <v>1</v>
      </c>
      <c r="D9" s="35">
        <f>Results!C3</f>
        <v>0</v>
      </c>
      <c r="E9" s="36">
        <f>Results!F3</f>
        <v>0</v>
      </c>
      <c r="F9" s="36" cm="1">
        <f t="array" ref="F9">_xlfn.IFS(E9&gt;Parameters!$C$10,0,E9&lt;=Parameters!$C$10,1)</f>
        <v>1</v>
      </c>
      <c r="G9" s="35">
        <f>Results!I3</f>
        <v>0</v>
      </c>
      <c r="H9" s="35">
        <f>Results!R3</f>
        <v>0</v>
      </c>
      <c r="I9" s="35">
        <f>Results!AA3</f>
        <v>0</v>
      </c>
      <c r="J9" s="35">
        <f>Results!AJ3</f>
        <v>0</v>
      </c>
      <c r="K9" s="51">
        <f>Results!AS3</f>
        <v>0</v>
      </c>
      <c r="L9" s="103">
        <f>Results!BB3</f>
        <v>0</v>
      </c>
      <c r="M9" s="42">
        <f>Results!L3</f>
        <v>0</v>
      </c>
      <c r="N9" s="43">
        <f>Results!U3</f>
        <v>0</v>
      </c>
      <c r="O9" s="43">
        <f>Results!AD3</f>
        <v>0</v>
      </c>
      <c r="P9" s="43">
        <f>Results!AM3</f>
        <v>0</v>
      </c>
      <c r="Q9" s="43">
        <f>Results!AV3</f>
        <v>0</v>
      </c>
      <c r="R9" s="44">
        <f>Results!BE3</f>
        <v>0</v>
      </c>
      <c r="S9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</row>
    <row r="10" spans="1:38" ht="16.8" x14ac:dyDescent="0.3">
      <c r="A10" s="55">
        <f>Results!A4</f>
        <v>0</v>
      </c>
      <c r="B10" s="54">
        <f>Results!B4</f>
        <v>0</v>
      </c>
      <c r="C10" s="111">
        <v>1</v>
      </c>
      <c r="D10" s="35">
        <f>Results!C4</f>
        <v>0</v>
      </c>
      <c r="E10" s="36">
        <f>Results!F4</f>
        <v>0</v>
      </c>
      <c r="F10" s="36" cm="1">
        <f t="array" ref="F10">_xlfn.IFS(E10&gt;Parameters!$C$10,0,E10&lt;=Parameters!$C$10,1)</f>
        <v>1</v>
      </c>
      <c r="G10" s="35">
        <f>Results!I4</f>
        <v>0</v>
      </c>
      <c r="H10" s="35">
        <f>Results!R4</f>
        <v>0</v>
      </c>
      <c r="I10" s="35">
        <f>Results!AA4</f>
        <v>0</v>
      </c>
      <c r="J10" s="35">
        <f>Results!AJ4</f>
        <v>0</v>
      </c>
      <c r="K10" s="51">
        <f>Results!AS4</f>
        <v>0</v>
      </c>
      <c r="L10" s="103">
        <f>Results!BB4</f>
        <v>0</v>
      </c>
      <c r="M10" s="42">
        <f>Results!L4</f>
        <v>0</v>
      </c>
      <c r="N10" s="43">
        <f>Results!U4</f>
        <v>0</v>
      </c>
      <c r="O10" s="43">
        <f>Results!AD4</f>
        <v>0</v>
      </c>
      <c r="P10" s="43">
        <f>Results!AM4</f>
        <v>0</v>
      </c>
      <c r="Q10" s="43">
        <f>Results!AV4</f>
        <v>0</v>
      </c>
      <c r="R10" s="44">
        <f>Results!BE4</f>
        <v>0</v>
      </c>
      <c r="S10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</row>
    <row r="11" spans="1:38" ht="16.8" x14ac:dyDescent="0.3">
      <c r="A11" s="55">
        <f>Results!A5</f>
        <v>0</v>
      </c>
      <c r="B11" s="54">
        <f>Results!B5</f>
        <v>0</v>
      </c>
      <c r="C11" s="111">
        <v>1</v>
      </c>
      <c r="D11" s="35">
        <f>Results!C5</f>
        <v>0</v>
      </c>
      <c r="E11" s="36">
        <f>Results!F5</f>
        <v>0</v>
      </c>
      <c r="F11" s="36" cm="1">
        <f t="array" ref="F11">_xlfn.IFS(E11&gt;Parameters!$C$10,0,E11&lt;=Parameters!$C$10,1)</f>
        <v>1</v>
      </c>
      <c r="G11" s="35">
        <f>Results!I5</f>
        <v>0</v>
      </c>
      <c r="H11" s="35">
        <f>Results!R5</f>
        <v>0</v>
      </c>
      <c r="I11" s="35">
        <f>Results!AA5</f>
        <v>0</v>
      </c>
      <c r="J11" s="35">
        <f>Results!AJ5</f>
        <v>0</v>
      </c>
      <c r="K11" s="51">
        <f>Results!AS5</f>
        <v>0</v>
      </c>
      <c r="L11" s="103">
        <f>Results!BB5</f>
        <v>0</v>
      </c>
      <c r="M11" s="42">
        <f>Results!L5</f>
        <v>0</v>
      </c>
      <c r="N11" s="43">
        <f>Results!U5</f>
        <v>0</v>
      </c>
      <c r="O11" s="43">
        <f>Results!AD5</f>
        <v>0</v>
      </c>
      <c r="P11" s="43">
        <f>Results!AM5</f>
        <v>0</v>
      </c>
      <c r="Q11" s="43">
        <f>Results!AV5</f>
        <v>0</v>
      </c>
      <c r="R11" s="44">
        <f>Results!BE5</f>
        <v>0</v>
      </c>
      <c r="S11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</row>
    <row r="12" spans="1:38" ht="16.8" x14ac:dyDescent="0.3">
      <c r="A12" s="55">
        <f>Results!A6</f>
        <v>0</v>
      </c>
      <c r="B12" s="54">
        <f>Results!B6</f>
        <v>0</v>
      </c>
      <c r="C12" s="111">
        <v>1</v>
      </c>
      <c r="D12" s="35">
        <f>Results!C6</f>
        <v>0</v>
      </c>
      <c r="E12" s="36">
        <f>Results!F6</f>
        <v>0</v>
      </c>
      <c r="F12" s="36" cm="1">
        <f t="array" ref="F12">_xlfn.IFS(E12&gt;Parameters!$C$10,0,E12&lt;=Parameters!$C$10,1)</f>
        <v>1</v>
      </c>
      <c r="G12" s="35">
        <f>Results!I6</f>
        <v>0</v>
      </c>
      <c r="H12" s="35">
        <f>Results!R6</f>
        <v>0</v>
      </c>
      <c r="I12" s="35">
        <f>Results!AA6</f>
        <v>0</v>
      </c>
      <c r="J12" s="35">
        <f>Results!AJ6</f>
        <v>0</v>
      </c>
      <c r="K12" s="51">
        <f>Results!AS6</f>
        <v>0</v>
      </c>
      <c r="L12" s="103">
        <f>Results!BB6</f>
        <v>0</v>
      </c>
      <c r="M12" s="42">
        <f>Results!L6</f>
        <v>0</v>
      </c>
      <c r="N12" s="43">
        <f>Results!U6</f>
        <v>0</v>
      </c>
      <c r="O12" s="43">
        <f>Results!AD6</f>
        <v>0</v>
      </c>
      <c r="P12" s="43">
        <f>Results!AM6</f>
        <v>0</v>
      </c>
      <c r="Q12" s="43">
        <f>Results!AV6</f>
        <v>0</v>
      </c>
      <c r="R12" s="44">
        <f>Results!BE6</f>
        <v>0</v>
      </c>
      <c r="S12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</row>
    <row r="13" spans="1:38" ht="16.8" x14ac:dyDescent="0.3">
      <c r="A13" s="55">
        <f>Results!A7</f>
        <v>0</v>
      </c>
      <c r="B13" s="54">
        <f>Results!B7</f>
        <v>0</v>
      </c>
      <c r="C13" s="111">
        <v>1</v>
      </c>
      <c r="D13" s="35">
        <f>Results!C7</f>
        <v>0</v>
      </c>
      <c r="E13" s="36">
        <f>Results!F7</f>
        <v>0</v>
      </c>
      <c r="F13" s="36" cm="1">
        <f t="array" ref="F13">_xlfn.IFS(E13&gt;Parameters!$C$10,0,E13&lt;=Parameters!$C$10,1)</f>
        <v>1</v>
      </c>
      <c r="G13" s="35">
        <f>Results!I7</f>
        <v>0</v>
      </c>
      <c r="H13" s="35">
        <f>Results!R7</f>
        <v>0</v>
      </c>
      <c r="I13" s="35">
        <f>Results!AA7</f>
        <v>0</v>
      </c>
      <c r="J13" s="35">
        <f>Results!AJ7</f>
        <v>0</v>
      </c>
      <c r="K13" s="51">
        <f>Results!AS7</f>
        <v>0</v>
      </c>
      <c r="L13" s="103">
        <f>Results!BB7</f>
        <v>0</v>
      </c>
      <c r="M13" s="42">
        <f>Results!L7</f>
        <v>0</v>
      </c>
      <c r="N13" s="43">
        <f>Results!U7</f>
        <v>0</v>
      </c>
      <c r="O13" s="43">
        <f>Results!AD7</f>
        <v>0</v>
      </c>
      <c r="P13" s="43">
        <f>Results!AM7</f>
        <v>0</v>
      </c>
      <c r="Q13" s="43">
        <f>Results!AV7</f>
        <v>0</v>
      </c>
      <c r="R13" s="44">
        <f>Results!BE7</f>
        <v>0</v>
      </c>
      <c r="S13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</row>
    <row r="14" spans="1:38" ht="16.8" x14ac:dyDescent="0.3">
      <c r="A14" s="55">
        <f>Results!A8</f>
        <v>0</v>
      </c>
      <c r="B14" s="54">
        <f>Results!B8</f>
        <v>0</v>
      </c>
      <c r="C14" s="111">
        <v>1</v>
      </c>
      <c r="D14" s="35">
        <f>Results!C8</f>
        <v>0</v>
      </c>
      <c r="E14" s="36">
        <f>Results!F8</f>
        <v>0</v>
      </c>
      <c r="F14" s="36" cm="1">
        <f t="array" ref="F14">_xlfn.IFS(E14&gt;Parameters!$C$10,0,E14&lt;=Parameters!$C$10,1)</f>
        <v>1</v>
      </c>
      <c r="G14" s="35">
        <f>Results!I8</f>
        <v>0</v>
      </c>
      <c r="H14" s="35">
        <f>Results!R8</f>
        <v>0</v>
      </c>
      <c r="I14" s="35">
        <f>Results!AA8</f>
        <v>0</v>
      </c>
      <c r="J14" s="35">
        <f>Results!AJ8</f>
        <v>0</v>
      </c>
      <c r="K14" s="51">
        <f>Results!AS8</f>
        <v>0</v>
      </c>
      <c r="L14" s="103">
        <f>Results!BB8</f>
        <v>0</v>
      </c>
      <c r="M14" s="42">
        <f>Results!L8</f>
        <v>0</v>
      </c>
      <c r="N14" s="43">
        <f>Results!U8</f>
        <v>0</v>
      </c>
      <c r="O14" s="43">
        <f>Results!AD8</f>
        <v>0</v>
      </c>
      <c r="P14" s="43">
        <f>Results!AM8</f>
        <v>0</v>
      </c>
      <c r="Q14" s="43">
        <f>Results!AV8</f>
        <v>0</v>
      </c>
      <c r="R14" s="44">
        <f>Results!BE8</f>
        <v>0</v>
      </c>
      <c r="S14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</row>
    <row r="15" spans="1:38" ht="16.8" x14ac:dyDescent="0.3">
      <c r="A15" s="55">
        <f>Results!A9</f>
        <v>0</v>
      </c>
      <c r="B15" s="54">
        <f>Results!B9</f>
        <v>0</v>
      </c>
      <c r="C15" s="111">
        <v>1</v>
      </c>
      <c r="D15" s="35">
        <f>Results!C9</f>
        <v>0</v>
      </c>
      <c r="E15" s="36">
        <f>Results!F9</f>
        <v>0</v>
      </c>
      <c r="F15" s="36" cm="1">
        <f t="array" ref="F15">_xlfn.IFS(E15&gt;Parameters!$C$10,0,E15&lt;=Parameters!$C$10,1)</f>
        <v>1</v>
      </c>
      <c r="G15" s="35">
        <f>Results!I9</f>
        <v>0</v>
      </c>
      <c r="H15" s="35">
        <f>Results!R9</f>
        <v>0</v>
      </c>
      <c r="I15" s="35">
        <f>Results!AA9</f>
        <v>0</v>
      </c>
      <c r="J15" s="35">
        <f>Results!AJ9</f>
        <v>0</v>
      </c>
      <c r="K15" s="51">
        <f>Results!AS9</f>
        <v>0</v>
      </c>
      <c r="L15" s="103">
        <f>Results!BB9</f>
        <v>0</v>
      </c>
      <c r="M15" s="42">
        <f>Results!L9</f>
        <v>0</v>
      </c>
      <c r="N15" s="43">
        <f>Results!U9</f>
        <v>0</v>
      </c>
      <c r="O15" s="43">
        <f>Results!AD9</f>
        <v>0</v>
      </c>
      <c r="P15" s="43">
        <f>Results!AM9</f>
        <v>0</v>
      </c>
      <c r="Q15" s="43">
        <f>Results!AV9</f>
        <v>0</v>
      </c>
      <c r="R15" s="44">
        <f>Results!BE9</f>
        <v>0</v>
      </c>
      <c r="S15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</row>
    <row r="16" spans="1:38" ht="16.8" x14ac:dyDescent="0.3">
      <c r="A16" s="55">
        <f>Results!A10</f>
        <v>0</v>
      </c>
      <c r="B16" s="54">
        <f>Results!B10</f>
        <v>0</v>
      </c>
      <c r="C16" s="111">
        <v>1</v>
      </c>
      <c r="D16" s="35">
        <f>Results!C10</f>
        <v>0</v>
      </c>
      <c r="E16" s="36">
        <f>Results!F10</f>
        <v>0</v>
      </c>
      <c r="F16" s="36" cm="1">
        <f t="array" ref="F16">_xlfn.IFS(E16&gt;Parameters!$C$10,0,E16&lt;=Parameters!$C$10,1)</f>
        <v>1</v>
      </c>
      <c r="G16" s="35">
        <f>Results!I10</f>
        <v>0</v>
      </c>
      <c r="H16" s="35">
        <f>Results!R10</f>
        <v>0</v>
      </c>
      <c r="I16" s="35">
        <f>Results!AA10</f>
        <v>0</v>
      </c>
      <c r="J16" s="35">
        <f>Results!AJ10</f>
        <v>0</v>
      </c>
      <c r="K16" s="51">
        <f>Results!AS10</f>
        <v>0</v>
      </c>
      <c r="L16" s="103">
        <f>Results!BB10</f>
        <v>0</v>
      </c>
      <c r="M16" s="42">
        <f>Results!L10</f>
        <v>0</v>
      </c>
      <c r="N16" s="43">
        <f>Results!U10</f>
        <v>0</v>
      </c>
      <c r="O16" s="43">
        <f>Results!AD10</f>
        <v>0</v>
      </c>
      <c r="P16" s="43">
        <f>Results!AM10</f>
        <v>0</v>
      </c>
      <c r="Q16" s="43">
        <f>Results!AV10</f>
        <v>0</v>
      </c>
      <c r="R16" s="44">
        <f>Results!BE10</f>
        <v>0</v>
      </c>
      <c r="S16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</row>
    <row r="17" spans="1:27" ht="15.75" customHeight="1" x14ac:dyDescent="0.3">
      <c r="A17" s="55">
        <f>Results!A11</f>
        <v>0</v>
      </c>
      <c r="B17" s="54">
        <f>Results!B11</f>
        <v>0</v>
      </c>
      <c r="C17" s="111">
        <v>1</v>
      </c>
      <c r="D17" s="35">
        <f>Results!C11</f>
        <v>0</v>
      </c>
      <c r="E17" s="36">
        <f>Results!F11</f>
        <v>0</v>
      </c>
      <c r="F17" s="36" cm="1">
        <f t="array" ref="F17">_xlfn.IFS(E17&gt;Parameters!$C$10,0,E17&lt;=Parameters!$C$10,1)</f>
        <v>1</v>
      </c>
      <c r="G17" s="35">
        <f>Results!I11</f>
        <v>0</v>
      </c>
      <c r="H17" s="35">
        <f>Results!R11</f>
        <v>0</v>
      </c>
      <c r="I17" s="35">
        <f>Results!AA11</f>
        <v>0</v>
      </c>
      <c r="J17" s="35">
        <f>Results!AJ11</f>
        <v>0</v>
      </c>
      <c r="K17" s="51">
        <f>Results!AS11</f>
        <v>0</v>
      </c>
      <c r="L17" s="103">
        <f>Results!BB11</f>
        <v>0</v>
      </c>
      <c r="M17" s="42">
        <f>Results!L11</f>
        <v>0</v>
      </c>
      <c r="N17" s="43">
        <f>Results!U11</f>
        <v>0</v>
      </c>
      <c r="O17" s="43">
        <f>Results!AD11</f>
        <v>0</v>
      </c>
      <c r="P17" s="43">
        <f>Results!AM11</f>
        <v>0</v>
      </c>
      <c r="Q17" s="43">
        <f>Results!AV11</f>
        <v>0</v>
      </c>
      <c r="R17" s="44">
        <f>Results!BE11</f>
        <v>0</v>
      </c>
      <c r="S17"/>
    </row>
    <row r="18" spans="1:27" ht="15.75" customHeight="1" x14ac:dyDescent="0.3">
      <c r="A18" s="55">
        <f>Results!A12</f>
        <v>0</v>
      </c>
      <c r="B18" s="54">
        <f>Results!B12</f>
        <v>0</v>
      </c>
      <c r="C18" s="111">
        <v>1</v>
      </c>
      <c r="D18" s="35">
        <f>Results!C12</f>
        <v>0</v>
      </c>
      <c r="E18" s="36">
        <f>Results!F12</f>
        <v>0</v>
      </c>
      <c r="F18" s="36" cm="1">
        <f t="array" ref="F18">_xlfn.IFS(E18&gt;Parameters!$C$10,0,E18&lt;=Parameters!$C$10,1)</f>
        <v>1</v>
      </c>
      <c r="G18" s="35">
        <f>Results!I12</f>
        <v>0</v>
      </c>
      <c r="H18" s="35">
        <f>Results!R12</f>
        <v>0</v>
      </c>
      <c r="I18" s="35">
        <f>Results!AA12</f>
        <v>0</v>
      </c>
      <c r="J18" s="35">
        <f>Results!AJ12</f>
        <v>0</v>
      </c>
      <c r="K18" s="51">
        <f>Results!AS12</f>
        <v>0</v>
      </c>
      <c r="L18" s="103">
        <f>Results!BB12</f>
        <v>0</v>
      </c>
      <c r="M18" s="42">
        <f>Results!L12</f>
        <v>0</v>
      </c>
      <c r="N18" s="43">
        <f>Results!U12</f>
        <v>0</v>
      </c>
      <c r="O18" s="43">
        <f>Results!AD12</f>
        <v>0</v>
      </c>
      <c r="P18" s="43">
        <f>Results!AM12</f>
        <v>0</v>
      </c>
      <c r="Q18" s="43">
        <f>Results!AV12</f>
        <v>0</v>
      </c>
      <c r="R18" s="44">
        <f>Results!BE12</f>
        <v>0</v>
      </c>
      <c r="S18"/>
    </row>
    <row r="19" spans="1:27" ht="15.75" customHeight="1" thickBot="1" x14ac:dyDescent="0.35">
      <c r="A19" s="56">
        <f>Results!A13</f>
        <v>0</v>
      </c>
      <c r="B19" s="57">
        <f>Results!B13</f>
        <v>0</v>
      </c>
      <c r="C19" s="112">
        <v>1</v>
      </c>
      <c r="D19" s="37">
        <f>Results!C13</f>
        <v>0</v>
      </c>
      <c r="E19" s="38">
        <f>Results!F13</f>
        <v>0</v>
      </c>
      <c r="F19" s="38" cm="1">
        <f t="array" ref="F19">_xlfn.IFS(E19&gt;Parameters!$C$10,0,E19&lt;=Parameters!$C$10,1)</f>
        <v>1</v>
      </c>
      <c r="G19" s="37">
        <f>Results!I13</f>
        <v>0</v>
      </c>
      <c r="H19" s="37">
        <f>Results!R13</f>
        <v>0</v>
      </c>
      <c r="I19" s="37">
        <f>Results!AA13</f>
        <v>0</v>
      </c>
      <c r="J19" s="37">
        <f>Results!AJ13</f>
        <v>0</v>
      </c>
      <c r="K19" s="104">
        <f>Results!AS13</f>
        <v>0</v>
      </c>
      <c r="L19" s="105">
        <f>Results!BB13</f>
        <v>0</v>
      </c>
      <c r="M19" s="45">
        <f>Results!L13</f>
        <v>0</v>
      </c>
      <c r="N19" s="46">
        <f>Results!U13</f>
        <v>0</v>
      </c>
      <c r="O19" s="46">
        <f>Results!AD13</f>
        <v>0</v>
      </c>
      <c r="P19" s="46">
        <f>Results!AM13</f>
        <v>0</v>
      </c>
      <c r="Q19" s="46">
        <f>Results!AV13</f>
        <v>0</v>
      </c>
      <c r="R19" s="47">
        <f>Results!BE13</f>
        <v>0</v>
      </c>
      <c r="S19"/>
    </row>
    <row r="20" spans="1:27" ht="15.75" customHeight="1" x14ac:dyDescent="0.3">
      <c r="E20"/>
      <c r="G20"/>
      <c r="M20"/>
      <c r="N20"/>
      <c r="O20"/>
      <c r="P20"/>
      <c r="Q20"/>
      <c r="R20"/>
      <c r="S20"/>
    </row>
    <row r="21" spans="1:27" ht="15.75" customHeight="1" x14ac:dyDescent="0.3">
      <c r="B21" s="30" t="s">
        <v>88</v>
      </c>
      <c r="C21" s="190" t="str">
        <f>IF(SUM(C8:C19)&lt;11," /!\ Do not exclude more than one Sapphire Chip chamber", "OK")</f>
        <v>OK</v>
      </c>
      <c r="D21" s="191"/>
      <c r="E21" s="191"/>
      <c r="F21" s="192"/>
      <c r="G21"/>
      <c r="M21"/>
      <c r="N21"/>
      <c r="O21"/>
      <c r="P21"/>
      <c r="Q21"/>
      <c r="R21"/>
      <c r="S21"/>
    </row>
    <row r="22" spans="1:27" ht="27.75" customHeight="1" x14ac:dyDescent="0.3">
      <c r="E22"/>
      <c r="F22"/>
      <c r="G22"/>
      <c r="M22"/>
      <c r="N22"/>
      <c r="O22"/>
      <c r="P22"/>
      <c r="Q22"/>
      <c r="R22"/>
      <c r="S22"/>
    </row>
    <row r="23" spans="1:27" ht="16.2" thickBot="1" x14ac:dyDescent="0.35">
      <c r="A23" s="198" t="s">
        <v>151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ht="31.2" x14ac:dyDescent="0.3">
      <c r="A24" s="174" t="s">
        <v>89</v>
      </c>
      <c r="B24" s="175"/>
      <c r="C24" s="84" t="s">
        <v>90</v>
      </c>
      <c r="D24" s="216" t="s">
        <v>91</v>
      </c>
      <c r="E24" s="217"/>
      <c r="F24" s="217"/>
      <c r="G24" s="217"/>
      <c r="H24" s="217"/>
      <c r="I24" s="218"/>
      <c r="J24" s="219" t="s">
        <v>92</v>
      </c>
      <c r="K24" s="208"/>
      <c r="L24" s="208"/>
      <c r="M24" s="208"/>
      <c r="N24" s="208"/>
      <c r="O24" s="209"/>
      <c r="P24"/>
      <c r="Q24"/>
      <c r="R24"/>
      <c r="S24"/>
    </row>
    <row r="25" spans="1:27" ht="46.8" x14ac:dyDescent="0.3">
      <c r="A25" s="85" t="s">
        <v>93</v>
      </c>
      <c r="B25" s="63" t="s">
        <v>94</v>
      </c>
      <c r="C25" s="86" t="s">
        <v>95</v>
      </c>
      <c r="D25" s="89" t="str">
        <f>"Blue
]"&amp;Parameters!$G25&amp;" - "&amp;Parameters!$H25&amp;"["</f>
        <v>Blue
]1610 - 2170[</v>
      </c>
      <c r="E25" s="59" t="str">
        <f>"Teal
]"&amp;Parameters!$G26&amp;" - "&amp;Parameters!$H26&amp;"["</f>
        <v>Teal
]1580 - 2140[</v>
      </c>
      <c r="F25" s="60" t="str">
        <f>"Green
]"&amp;Parameters!$G27&amp;" - "&amp;Parameters!$H27&amp;"["</f>
        <v>Green
]1600 - 2160[</v>
      </c>
      <c r="G25" s="69" t="str">
        <f>"Yellow
]"&amp;Parameters!$G28&amp;" - "&amp;Parameters!$H28&amp;"["</f>
        <v>Yellow
]4670 - 6310[</v>
      </c>
      <c r="H25" s="61" t="str">
        <f>"Red
]"&amp;Parameters!$G29&amp;" - "&amp;Parameters!$H29&amp;"["</f>
        <v>Red
]440 - 600[</v>
      </c>
      <c r="I25" s="62" t="str">
        <f>"Infra Red
]"&amp;Parameters!$G30&amp;" - "&amp;Parameters!$H30&amp;"["</f>
        <v>Infra Red
]470 - 630[</v>
      </c>
      <c r="J25" s="58" t="s">
        <v>96</v>
      </c>
      <c r="K25" s="59" t="s">
        <v>97</v>
      </c>
      <c r="L25" s="60" t="s">
        <v>98</v>
      </c>
      <c r="M25" s="69" t="s">
        <v>99</v>
      </c>
      <c r="N25" s="61" t="s">
        <v>100</v>
      </c>
      <c r="O25" s="90" t="s">
        <v>101</v>
      </c>
      <c r="P25"/>
      <c r="Q25"/>
      <c r="R25"/>
      <c r="S25"/>
    </row>
    <row r="26" spans="1:27" ht="16.5" customHeight="1" x14ac:dyDescent="0.3">
      <c r="A26" s="87" cm="1">
        <f t="array" ref="A26">_xlfn.UNIQUE(D8:D19)</f>
        <v>0</v>
      </c>
      <c r="B26" s="80">
        <f>COUNTIF($C$8:$C$19,1)</f>
        <v>12</v>
      </c>
      <c r="C26" s="88">
        <f>AVERAGEIF($C$8:$C$19,"=1",(E8:E19))</f>
        <v>0</v>
      </c>
      <c r="D26" s="91">
        <f>AVERAGEIF($C$8:$C$19,"=1",(G8:G19))</f>
        <v>0</v>
      </c>
      <c r="E26" s="81">
        <f t="shared" ref="E26:I26" si="0">AVERAGEIF($C$8:$C$19,"=1",(H8:H19))</f>
        <v>0</v>
      </c>
      <c r="F26" s="81">
        <f t="shared" si="0"/>
        <v>0</v>
      </c>
      <c r="G26" s="81">
        <f>AVERAGEIF($C$8:$C$19,"=1",(J8:J19))</f>
        <v>0</v>
      </c>
      <c r="H26" s="81">
        <f t="shared" si="0"/>
        <v>0</v>
      </c>
      <c r="I26" s="81">
        <f t="shared" si="0"/>
        <v>0</v>
      </c>
      <c r="J26" s="82" t="e" cm="1">
        <f t="array" ref="J26">STDEV(IF($C$8:$C$19=1,G8:G19))/D26</f>
        <v>#DIV/0!</v>
      </c>
      <c r="K26" s="82" t="e" cm="1">
        <f t="array" ref="K26">STDEV(IF($C$8:$C$19=1,H8:H19))/E26</f>
        <v>#DIV/0!</v>
      </c>
      <c r="L26" s="82" t="e" cm="1">
        <f t="array" ref="L26">STDEV(IF($C$8:$C$19=1,I8:I19))/F26</f>
        <v>#DIV/0!</v>
      </c>
      <c r="M26" s="82" t="e" cm="1">
        <f t="array" ref="M26">STDEV(IF($C$8:$C$19=1,J8:J19))/G26</f>
        <v>#DIV/0!</v>
      </c>
      <c r="N26" s="82" t="e" cm="1">
        <f t="array" ref="N26">STDEV(IF($C$8:$C$19=1,K8:K19))/H26</f>
        <v>#DIV/0!</v>
      </c>
      <c r="O26" s="92" t="e" cm="1">
        <f t="array" ref="O26">STDEV(IF($C$8:$C$19=1,L8:L19))/I26</f>
        <v>#DIV/0!</v>
      </c>
      <c r="P26"/>
      <c r="Q26"/>
      <c r="R26"/>
      <c r="S26"/>
    </row>
    <row r="27" spans="1:27" ht="16.2" thickBot="1" x14ac:dyDescent="0.35">
      <c r="A27" s="48" cm="1">
        <f t="array" ref="A27">_xlfn.UNIQUE(D8:D19)</f>
        <v>0</v>
      </c>
      <c r="B27" s="49">
        <f>COUNTIF($C$8:$C$19,1)</f>
        <v>12</v>
      </c>
      <c r="C27" s="50" t="str">
        <f>IF($C26&gt;Parameters!$C$10,"PASS","FAIL")</f>
        <v>FAIL</v>
      </c>
      <c r="D27" s="106" t="str">
        <f>IF(AND(D26&gt;Parameters!$G$25,D26&lt;Parameters!$H$25),"PASS","FAIL")</f>
        <v>FAIL</v>
      </c>
      <c r="E27" s="107" t="str">
        <f>IF(AND(E26&gt;Parameters!$G$26,E26&lt;Parameters!$H$26),"PASS","FAIL")</f>
        <v>FAIL</v>
      </c>
      <c r="F27" s="107" t="str">
        <f>IF(AND(F26&gt;Parameters!$G$27,F26&lt;Parameters!$H$27),"PASS","FAIL")</f>
        <v>FAIL</v>
      </c>
      <c r="G27" s="107" t="str">
        <f>IF(AND(G26&gt;Parameters!$G$28,G26&lt;Parameters!$H$28),"PASS","WARNING")</f>
        <v>WARNING</v>
      </c>
      <c r="H27" s="107" t="str">
        <f>IF(AND(H26&gt;Parameters!$G$29,H26&lt;Parameters!$H$29),"PASS","FAIL")</f>
        <v>FAIL</v>
      </c>
      <c r="I27" s="107" t="str">
        <f>IF(AND(I26&gt;Parameters!$G$30,I26&lt;Parameters!$H$30),"PASS","FAIL")</f>
        <v>FAIL</v>
      </c>
      <c r="J27" s="49" t="e">
        <f>IF((J26&lt;Parameters!$E$25),"PASS","FAIL")</f>
        <v>#DIV/0!</v>
      </c>
      <c r="K27" s="49" t="e">
        <f>IF((K26&lt;Parameters!$E$26),"PASS","FAIL")</f>
        <v>#DIV/0!</v>
      </c>
      <c r="L27" s="49" t="e">
        <f>IF((L26&lt;Parameters!$E$27),"PASS","FAIL")</f>
        <v>#DIV/0!</v>
      </c>
      <c r="M27" s="49" t="e">
        <f>IF((M26&lt;Parameters!$E$28),"PASS","FAIL")</f>
        <v>#DIV/0!</v>
      </c>
      <c r="N27" s="49" t="e">
        <f>IF((N26&lt;Parameters!$E$29),"PASS","FAIL")</f>
        <v>#DIV/0!</v>
      </c>
      <c r="O27" s="50" t="e">
        <f>IF((O26&lt;Parameters!$E$30),"PASS","FAIL")</f>
        <v>#DIV/0!</v>
      </c>
      <c r="P27"/>
      <c r="Q27"/>
      <c r="R27"/>
      <c r="S27"/>
    </row>
    <row r="28" spans="1:27" ht="14.25" customHeight="1" thickBot="1" x14ac:dyDescent="0.35">
      <c r="A28" s="35"/>
      <c r="B28" s="35"/>
      <c r="C28" s="35"/>
      <c r="D28" s="51"/>
      <c r="E28" s="51"/>
      <c r="F28" s="51"/>
      <c r="G28" s="51"/>
      <c r="H28" s="51"/>
      <c r="I28" s="51"/>
      <c r="J28" s="52"/>
      <c r="K28" s="52"/>
      <c r="L28" s="52"/>
      <c r="M28" s="52"/>
      <c r="N28" s="52"/>
      <c r="O28" s="52"/>
      <c r="P28" s="4"/>
      <c r="Q28"/>
      <c r="R28"/>
      <c r="S28"/>
    </row>
    <row r="29" spans="1:27" ht="33.75" customHeight="1" thickBot="1" x14ac:dyDescent="0.35">
      <c r="A29" s="199" t="s">
        <v>89</v>
      </c>
      <c r="B29" s="200"/>
      <c r="C29" s="201"/>
      <c r="D29" s="176" t="s">
        <v>102</v>
      </c>
      <c r="E29" s="177"/>
      <c r="F29" s="177"/>
      <c r="G29" s="177"/>
      <c r="H29" s="177"/>
      <c r="I29" s="178"/>
      <c r="J29" s="174" t="s">
        <v>103</v>
      </c>
      <c r="K29" s="208"/>
      <c r="L29" s="208"/>
      <c r="M29" s="208"/>
      <c r="N29" s="208"/>
      <c r="O29" s="209"/>
      <c r="P29"/>
      <c r="Q29"/>
      <c r="R29"/>
      <c r="S29"/>
    </row>
    <row r="30" spans="1:27" ht="31.2" x14ac:dyDescent="0.3">
      <c r="A30" s="95" t="s">
        <v>93</v>
      </c>
      <c r="B30" s="96" t="s">
        <v>94</v>
      </c>
      <c r="C30" s="97"/>
      <c r="D30" s="89" t="s">
        <v>104</v>
      </c>
      <c r="E30" s="59" t="s">
        <v>105</v>
      </c>
      <c r="F30" s="60" t="s">
        <v>158</v>
      </c>
      <c r="G30" s="69" t="s">
        <v>106</v>
      </c>
      <c r="H30" s="61" t="s">
        <v>107</v>
      </c>
      <c r="I30" s="90" t="s">
        <v>159</v>
      </c>
      <c r="J30" s="89" t="s">
        <v>108</v>
      </c>
      <c r="K30" s="59" t="s">
        <v>109</v>
      </c>
      <c r="L30" s="60" t="s">
        <v>110</v>
      </c>
      <c r="M30" s="69" t="s">
        <v>111</v>
      </c>
      <c r="N30" s="61" t="s">
        <v>112</v>
      </c>
      <c r="O30" s="90" t="s">
        <v>113</v>
      </c>
      <c r="P30"/>
      <c r="Q30"/>
      <c r="R30"/>
      <c r="S30"/>
    </row>
    <row r="31" spans="1:27" x14ac:dyDescent="0.3">
      <c r="A31" s="87" cm="1">
        <f t="array" ref="A31">_xlfn.UNIQUE(D8:D19)</f>
        <v>0</v>
      </c>
      <c r="B31" s="80">
        <f>COUNTIF($C$8:$C$19,1)</f>
        <v>12</v>
      </c>
      <c r="C31" s="98"/>
      <c r="D31" s="94">
        <f t="shared" ref="D31:I31" si="1">AVERAGEIF($C$8:$C$19,"=1",(M8:M19))</f>
        <v>0</v>
      </c>
      <c r="E31" s="83">
        <f t="shared" si="1"/>
        <v>0</v>
      </c>
      <c r="F31" s="83">
        <f t="shared" si="1"/>
        <v>0</v>
      </c>
      <c r="G31" s="83">
        <f>AVERAGEIF($C$8:$C$19,"=1",(P8:P19))</f>
        <v>0</v>
      </c>
      <c r="H31" s="83">
        <f t="shared" si="1"/>
        <v>0</v>
      </c>
      <c r="I31" s="83">
        <f t="shared" si="1"/>
        <v>0</v>
      </c>
      <c r="J31" s="93" t="e" cm="1">
        <f t="array" ref="J31">STDEV(IF($C$8:$C$19=1,M8:M19))/D31</f>
        <v>#DIV/0!</v>
      </c>
      <c r="K31" s="82" t="e" cm="1">
        <f t="array" ref="K31">STDEV(IF($C$8:$C$19=1,N8:N19))/E31</f>
        <v>#DIV/0!</v>
      </c>
      <c r="L31" s="82" t="e" cm="1">
        <f t="array" ref="L31">STDEV(IF($C$8:$C$19=1,O8:O19))/F31</f>
        <v>#DIV/0!</v>
      </c>
      <c r="M31" s="82" t="e" cm="1">
        <f t="array" ref="M31">STDEV(IF($C$8:$C$19=1,P8:P19))/G31</f>
        <v>#DIV/0!</v>
      </c>
      <c r="N31" s="82" t="e" cm="1">
        <f t="array" ref="N31">STDEV(IF($C$8:$C$19=1,Q8:Q19))/H31</f>
        <v>#DIV/0!</v>
      </c>
      <c r="O31" s="92" t="e" cm="1">
        <f t="array" ref="O31">STDEV(IF($C$8:$C$19=1,R8:R19))/I31</f>
        <v>#DIV/0!</v>
      </c>
      <c r="P31"/>
      <c r="Q31"/>
      <c r="R31"/>
      <c r="S31"/>
    </row>
    <row r="32" spans="1:27" ht="16.2" thickBot="1" x14ac:dyDescent="0.35">
      <c r="A32" s="48" cm="1">
        <f t="array" ref="A32">_xlfn.UNIQUE(D8:D19)</f>
        <v>0</v>
      </c>
      <c r="B32" s="49">
        <f>COUNTIF($C$8:$C$19,1)</f>
        <v>12</v>
      </c>
      <c r="C32" s="99"/>
      <c r="D32" s="106" t="str">
        <f>IF(Parameters!$C$14&lt;D31,"PASS","FAIL")</f>
        <v>FAIL</v>
      </c>
      <c r="E32" s="107" t="str">
        <f>IF(Parameters!$C$15&lt;E31,"PASS","FAIL")</f>
        <v>FAIL</v>
      </c>
      <c r="F32" s="107" t="str">
        <f>IF(Parameters!$C$16&lt;F31,"PASS","FAIL")</f>
        <v>FAIL</v>
      </c>
      <c r="G32" s="107" t="str">
        <f>IF(Parameters!$C$17&lt;G31,"PASS","FAIL")</f>
        <v>FAIL</v>
      </c>
      <c r="H32" s="107" t="str">
        <f>IF(Parameters!$C$18&lt;H31,"PASS","FAIL")</f>
        <v>FAIL</v>
      </c>
      <c r="I32" s="107" t="str">
        <f>IF(Parameters!$C$19&lt;I31,"PASS","FAIL")</f>
        <v>FAIL</v>
      </c>
      <c r="J32" s="48" t="e">
        <f>IF((J31&lt;Parameters!$E$14),"PASS","FAIL")</f>
        <v>#DIV/0!</v>
      </c>
      <c r="K32" s="49" t="e">
        <f>IF((K31&lt;Parameters!$E$15),"PASS","FAIL")</f>
        <v>#DIV/0!</v>
      </c>
      <c r="L32" s="49" t="e">
        <f>IF((L31&lt;Parameters!$E$16),"PASS","FAIL")</f>
        <v>#DIV/0!</v>
      </c>
      <c r="M32" s="49" t="e">
        <f>IF((M31&lt;Parameters!$E$17),"PASS","FAIL")</f>
        <v>#DIV/0!</v>
      </c>
      <c r="N32" s="49" t="e">
        <f>IF((N31&lt;Parameters!$E$18),"PASS","FAIL")</f>
        <v>#DIV/0!</v>
      </c>
      <c r="O32" s="50" t="e">
        <f>IF((O31&lt;Parameters!$E$19),"PASS","FAIL")</f>
        <v>#DIV/0!</v>
      </c>
      <c r="P32"/>
      <c r="Q32"/>
      <c r="R32"/>
      <c r="S32"/>
    </row>
    <row r="33" spans="1:19" x14ac:dyDescent="0.3">
      <c r="A33" s="35"/>
      <c r="B33" s="35"/>
      <c r="C33" s="116"/>
      <c r="D33" s="116"/>
      <c r="E33" s="116"/>
      <c r="F33" s="116"/>
      <c r="G33" s="116"/>
      <c r="H33" s="116"/>
      <c r="I33" s="116"/>
      <c r="J33" s="35"/>
      <c r="K33" s="35"/>
      <c r="L33" s="35"/>
      <c r="M33" s="35"/>
      <c r="N33" s="35"/>
      <c r="O33" s="35"/>
      <c r="P33"/>
      <c r="Q33"/>
      <c r="R33"/>
      <c r="S33"/>
    </row>
    <row r="34" spans="1:19" x14ac:dyDescent="0.3">
      <c r="A34" s="35"/>
      <c r="B34" s="35"/>
      <c r="C34" s="116"/>
      <c r="D34" s="190" t="str">
        <f>IF(OR(AND($F$31&gt;Parameters!$C$16,$F$31&lt;=Parameters!$D$16),AND($I$31&gt;Parameters!$C$19,$I$31&lt;=Parameters!$D$19)),"Check for the presence of Droplet Crystal observations"," ")</f>
        <v xml:space="preserve"> </v>
      </c>
      <c r="E34" s="191"/>
      <c r="F34" s="191"/>
      <c r="G34" s="191"/>
      <c r="H34" s="191"/>
      <c r="I34" s="192"/>
      <c r="J34" s="35"/>
      <c r="K34" s="35"/>
      <c r="L34" s="35"/>
      <c r="M34" s="35"/>
      <c r="N34" s="35"/>
      <c r="O34" s="35"/>
      <c r="P34"/>
      <c r="Q34"/>
      <c r="R34"/>
      <c r="S34"/>
    </row>
    <row r="35" spans="1:19" ht="16.2" thickBot="1" x14ac:dyDescent="0.35"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/>
      <c r="Q35"/>
      <c r="R35"/>
      <c r="S35"/>
    </row>
    <row r="36" spans="1:19" ht="19.5" customHeight="1" thickBot="1" x14ac:dyDescent="0.35">
      <c r="A36" s="179" t="s">
        <v>152</v>
      </c>
      <c r="B36" s="180"/>
      <c r="C36" s="180"/>
      <c r="D36" s="180"/>
      <c r="E36" s="180"/>
      <c r="F36" s="181"/>
      <c r="G36" s="4"/>
      <c r="H36" s="182" t="s">
        <v>114</v>
      </c>
      <c r="I36" s="183"/>
      <c r="J36" s="184"/>
      <c r="K36" s="154" t="s">
        <v>153</v>
      </c>
      <c r="L36" s="155"/>
      <c r="M36" s="155"/>
      <c r="N36" s="155"/>
      <c r="O36" s="156"/>
      <c r="P36"/>
      <c r="Q36"/>
      <c r="R36"/>
      <c r="S36"/>
    </row>
    <row r="37" spans="1:19" x14ac:dyDescent="0.3">
      <c r="A37" s="185"/>
      <c r="B37" s="186"/>
      <c r="C37" s="186"/>
      <c r="D37" s="186"/>
      <c r="E37" s="186"/>
      <c r="F37" s="187"/>
      <c r="G37" s="4"/>
      <c r="H37" s="188" t="s">
        <v>154</v>
      </c>
      <c r="I37" s="189"/>
      <c r="J37" s="113"/>
      <c r="K37" s="157"/>
      <c r="L37" s="158"/>
      <c r="M37" s="158"/>
      <c r="N37" s="158"/>
      <c r="O37" s="159"/>
      <c r="P37"/>
      <c r="Q37"/>
      <c r="R37"/>
      <c r="S37"/>
    </row>
    <row r="38" spans="1:19" x14ac:dyDescent="0.3">
      <c r="A38" s="185"/>
      <c r="B38" s="186"/>
      <c r="C38" s="186"/>
      <c r="D38" s="186"/>
      <c r="E38" s="186"/>
      <c r="F38" s="187"/>
      <c r="G38" s="4"/>
      <c r="H38" s="172" t="s">
        <v>115</v>
      </c>
      <c r="I38" s="173"/>
      <c r="J38" s="114"/>
      <c r="K38" s="157"/>
      <c r="L38" s="158"/>
      <c r="M38" s="158"/>
      <c r="N38" s="158"/>
      <c r="O38" s="159"/>
      <c r="P38"/>
      <c r="Q38"/>
      <c r="R38"/>
      <c r="S38"/>
    </row>
    <row r="39" spans="1:19" x14ac:dyDescent="0.3">
      <c r="A39" s="163" t="s">
        <v>116</v>
      </c>
      <c r="B39" s="164"/>
      <c r="C39" s="164"/>
      <c r="D39" s="164"/>
      <c r="E39" s="164"/>
      <c r="F39" s="165"/>
      <c r="G39" s="4"/>
      <c r="H39" s="172" t="s">
        <v>155</v>
      </c>
      <c r="I39" s="173"/>
      <c r="J39" s="114"/>
      <c r="K39" s="157"/>
      <c r="L39" s="158"/>
      <c r="M39" s="158"/>
      <c r="N39" s="158"/>
      <c r="O39" s="159"/>
      <c r="P39"/>
      <c r="Q39"/>
      <c r="R39"/>
      <c r="S39"/>
    </row>
    <row r="40" spans="1:19" ht="42" customHeight="1" x14ac:dyDescent="0.3">
      <c r="A40" s="166"/>
      <c r="B40" s="167"/>
      <c r="C40" s="167"/>
      <c r="D40" s="167"/>
      <c r="E40" s="167"/>
      <c r="F40" s="168"/>
      <c r="G40" s="4"/>
      <c r="H40" s="193" t="str">
        <f>IF(J39=Parameters!B6,"Template matches lot number","Template DOES NOT match lot number, please use the right template")</f>
        <v>Template DOES NOT match lot number, please use the right template</v>
      </c>
      <c r="I40" s="194"/>
      <c r="J40" s="195"/>
      <c r="K40" s="157"/>
      <c r="L40" s="158"/>
      <c r="M40" s="158"/>
      <c r="N40" s="158"/>
      <c r="O40" s="159"/>
      <c r="P40"/>
      <c r="Q40"/>
      <c r="R40"/>
      <c r="S40"/>
    </row>
    <row r="41" spans="1:19" x14ac:dyDescent="0.3">
      <c r="A41" s="166"/>
      <c r="B41" s="167"/>
      <c r="C41" s="167"/>
      <c r="D41" s="167"/>
      <c r="E41" s="167"/>
      <c r="F41" s="168"/>
      <c r="G41" s="4"/>
      <c r="H41" s="172" t="s">
        <v>146</v>
      </c>
      <c r="I41" s="173"/>
      <c r="J41" s="114"/>
      <c r="K41" s="157"/>
      <c r="L41" s="158"/>
      <c r="M41" s="158"/>
      <c r="N41" s="158"/>
      <c r="O41" s="159"/>
      <c r="P41"/>
      <c r="Q41"/>
      <c r="R41"/>
      <c r="S41"/>
    </row>
    <row r="42" spans="1:19" ht="16.2" thickBot="1" x14ac:dyDescent="0.35">
      <c r="A42" s="169"/>
      <c r="B42" s="170"/>
      <c r="C42" s="170"/>
      <c r="D42" s="170"/>
      <c r="E42" s="170"/>
      <c r="F42" s="171"/>
      <c r="G42" s="4"/>
      <c r="H42" s="31" t="s">
        <v>147</v>
      </c>
      <c r="I42" s="29"/>
      <c r="J42" s="114"/>
      <c r="K42" s="157"/>
      <c r="L42" s="158"/>
      <c r="M42" s="158"/>
      <c r="N42" s="158"/>
      <c r="O42" s="159"/>
      <c r="P42"/>
      <c r="Q42"/>
      <c r="R42"/>
      <c r="S42"/>
    </row>
    <row r="43" spans="1:19" ht="16.2" thickBot="1" x14ac:dyDescent="0.35">
      <c r="E43" s="7"/>
      <c r="F43" s="7"/>
      <c r="G43" s="7"/>
      <c r="H43" s="32" t="s">
        <v>117</v>
      </c>
      <c r="I43" s="33"/>
      <c r="J43" s="115"/>
      <c r="K43" s="160"/>
      <c r="L43" s="161"/>
      <c r="M43" s="161"/>
      <c r="N43" s="161"/>
      <c r="O43" s="162"/>
      <c r="P43" s="7"/>
      <c r="Q43"/>
      <c r="R43"/>
      <c r="S43"/>
    </row>
    <row r="44" spans="1:19" x14ac:dyDescent="0.3">
      <c r="E44" s="7"/>
      <c r="F44" s="7"/>
      <c r="G44" s="7"/>
      <c r="H44" s="7"/>
      <c r="I44" s="7"/>
      <c r="J44" s="7"/>
      <c r="K44" s="28"/>
      <c r="L44" s="28"/>
      <c r="M44" s="28"/>
      <c r="N44" s="28"/>
      <c r="O44" s="28"/>
      <c r="P44" s="28"/>
      <c r="Q44"/>
      <c r="R44"/>
      <c r="S44"/>
    </row>
    <row r="45" spans="1:19" x14ac:dyDescent="0.3"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/>
      <c r="R45"/>
      <c r="S45"/>
    </row>
    <row r="46" spans="1:19" x14ac:dyDescent="0.3"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/>
      <c r="R46"/>
      <c r="S46"/>
    </row>
    <row r="47" spans="1:19" x14ac:dyDescent="0.3">
      <c r="E47" s="7"/>
      <c r="F47" s="7"/>
      <c r="G47" s="7"/>
      <c r="H47" s="7"/>
      <c r="I47" s="7"/>
      <c r="J47" s="7"/>
      <c r="K47" s="28"/>
      <c r="L47" s="28"/>
      <c r="M47" s="28"/>
      <c r="N47" s="28"/>
      <c r="O47" s="28"/>
      <c r="P47" s="28"/>
      <c r="Q47"/>
      <c r="R47"/>
      <c r="S47"/>
    </row>
    <row r="48" spans="1:19" x14ac:dyDescent="0.3"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/>
      <c r="R48"/>
      <c r="S48"/>
    </row>
    <row r="49" spans="5:19" x14ac:dyDescent="0.3"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/>
      <c r="R49"/>
      <c r="S49"/>
    </row>
    <row r="50" spans="5:19" x14ac:dyDescent="0.3">
      <c r="E50" s="7"/>
      <c r="F50" s="7"/>
      <c r="G50" s="7"/>
      <c r="H50" s="7"/>
      <c r="I50" s="7"/>
      <c r="J50" s="7"/>
      <c r="K50" s="28"/>
      <c r="L50" s="28"/>
      <c r="M50" s="28"/>
      <c r="N50" s="28"/>
      <c r="O50" s="28"/>
      <c r="P50" s="28"/>
      <c r="Q50"/>
      <c r="R50"/>
      <c r="S50"/>
    </row>
    <row r="51" spans="5:19" x14ac:dyDescent="0.3"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/>
      <c r="R51"/>
      <c r="S51"/>
    </row>
    <row r="52" spans="5:19" x14ac:dyDescent="0.3"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/>
      <c r="R52"/>
      <c r="S52"/>
    </row>
    <row r="53" spans="5:19" x14ac:dyDescent="0.3">
      <c r="E53" s="7"/>
      <c r="F53" s="7"/>
      <c r="G53" s="7"/>
      <c r="H53" s="7"/>
      <c r="I53" s="7"/>
      <c r="J53" s="7"/>
      <c r="K53" s="28"/>
      <c r="L53" s="28"/>
      <c r="M53" s="28"/>
      <c r="N53" s="28"/>
      <c r="O53" s="28"/>
      <c r="P53" s="28"/>
      <c r="Q53"/>
      <c r="R53"/>
      <c r="S53"/>
    </row>
    <row r="54" spans="5:19" x14ac:dyDescent="0.3"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/>
      <c r="R54"/>
      <c r="S54"/>
    </row>
    <row r="55" spans="5:19" x14ac:dyDescent="0.3"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/>
      <c r="R55"/>
      <c r="S55"/>
    </row>
    <row r="56" spans="5:19" x14ac:dyDescent="0.3">
      <c r="E56" s="7"/>
      <c r="F56" s="7"/>
      <c r="G56" s="7"/>
      <c r="H56" s="7"/>
      <c r="I56" s="7"/>
      <c r="J56" s="7"/>
      <c r="K56" s="28"/>
      <c r="L56" s="28"/>
      <c r="M56" s="28"/>
      <c r="N56" s="28"/>
      <c r="O56" s="28"/>
      <c r="P56" s="28"/>
      <c r="Q56"/>
      <c r="R56"/>
      <c r="S56"/>
    </row>
    <row r="57" spans="5:19" x14ac:dyDescent="0.3"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/>
      <c r="R57"/>
      <c r="S57"/>
    </row>
    <row r="58" spans="5:19" x14ac:dyDescent="0.3"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/>
      <c r="R58"/>
      <c r="S58"/>
    </row>
    <row r="59" spans="5:19" x14ac:dyDescent="0.3">
      <c r="E59" s="7"/>
      <c r="F59" s="7"/>
      <c r="G59" s="7"/>
      <c r="H59" s="7"/>
      <c r="I59" s="7"/>
      <c r="J59" s="7"/>
      <c r="K59" s="28"/>
      <c r="L59" s="28"/>
      <c r="M59" s="28"/>
      <c r="N59" s="28"/>
      <c r="O59" s="28"/>
      <c r="P59" s="28"/>
      <c r="Q59"/>
      <c r="R59"/>
      <c r="S59"/>
    </row>
    <row r="60" spans="5:19" x14ac:dyDescent="0.3"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/>
      <c r="R60"/>
      <c r="S60"/>
    </row>
    <row r="61" spans="5:19" x14ac:dyDescent="0.3"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/>
      <c r="R61"/>
      <c r="S61"/>
    </row>
    <row r="62" spans="5:19" x14ac:dyDescent="0.3">
      <c r="E62" s="7"/>
      <c r="F62" s="7"/>
      <c r="G62" s="7"/>
      <c r="H62" s="7"/>
      <c r="I62" s="7"/>
      <c r="J62" s="7"/>
      <c r="K62" s="28"/>
      <c r="L62" s="28"/>
      <c r="M62" s="28"/>
      <c r="N62" s="28"/>
      <c r="O62" s="28"/>
      <c r="P62" s="28"/>
      <c r="Q62"/>
      <c r="R62"/>
      <c r="S62"/>
    </row>
    <row r="63" spans="5:19" x14ac:dyDescent="0.3"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/>
      <c r="R63"/>
      <c r="S63"/>
    </row>
    <row r="64" spans="5:19" x14ac:dyDescent="0.3"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/>
      <c r="R64"/>
      <c r="S64"/>
    </row>
    <row r="65" spans="5:19" x14ac:dyDescent="0.3">
      <c r="E65" s="7"/>
      <c r="F65" s="7"/>
      <c r="G65" s="7"/>
      <c r="H65" s="7"/>
      <c r="I65" s="7"/>
      <c r="J65" s="7"/>
      <c r="K65" s="28"/>
      <c r="L65" s="28"/>
      <c r="M65" s="28"/>
      <c r="N65" s="28"/>
      <c r="O65" s="28"/>
      <c r="P65" s="28"/>
      <c r="Q65"/>
      <c r="R65"/>
      <c r="S65"/>
    </row>
    <row r="66" spans="5:19" x14ac:dyDescent="0.3"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/>
      <c r="R66"/>
      <c r="S66"/>
    </row>
    <row r="67" spans="5:19" x14ac:dyDescent="0.3"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/>
      <c r="R67"/>
      <c r="S67"/>
    </row>
    <row r="68" spans="5:19" x14ac:dyDescent="0.3">
      <c r="E68" s="7"/>
      <c r="F68" s="7"/>
      <c r="G68" s="7"/>
      <c r="H68" s="7"/>
      <c r="I68" s="7"/>
      <c r="J68" s="7"/>
      <c r="K68" s="28"/>
      <c r="L68" s="28"/>
      <c r="M68" s="28"/>
      <c r="N68" s="28"/>
      <c r="O68" s="28"/>
      <c r="P68" s="28"/>
      <c r="Q68"/>
      <c r="R68"/>
      <c r="S68"/>
    </row>
    <row r="69" spans="5:19" x14ac:dyDescent="0.3"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/>
      <c r="R69"/>
      <c r="S69"/>
    </row>
    <row r="70" spans="5:19" x14ac:dyDescent="0.3"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/>
      <c r="R70"/>
      <c r="S70"/>
    </row>
    <row r="71" spans="5:19" x14ac:dyDescent="0.3">
      <c r="E71" s="7"/>
      <c r="F71" s="7"/>
      <c r="G71" s="7"/>
      <c r="H71" s="7"/>
      <c r="I71" s="7"/>
      <c r="J71" s="7"/>
      <c r="K71" s="28"/>
      <c r="L71" s="28"/>
      <c r="M71" s="28"/>
      <c r="N71" s="28"/>
      <c r="O71" s="28"/>
      <c r="P71" s="28"/>
      <c r="Q71"/>
      <c r="R71"/>
      <c r="S71"/>
    </row>
    <row r="72" spans="5:19" x14ac:dyDescent="0.3"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/>
      <c r="R72"/>
      <c r="S72"/>
    </row>
    <row r="73" spans="5:19" x14ac:dyDescent="0.3"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/>
      <c r="R73"/>
      <c r="S73"/>
    </row>
    <row r="74" spans="5:19" x14ac:dyDescent="0.3">
      <c r="E74" s="7"/>
      <c r="F74" s="7"/>
      <c r="G74" s="7"/>
      <c r="H74" s="7"/>
      <c r="I74" s="7"/>
      <c r="J74" s="7"/>
      <c r="K74" s="28"/>
      <c r="L74" s="28"/>
      <c r="M74" s="28"/>
      <c r="N74" s="28"/>
      <c r="O74" s="28"/>
      <c r="P74" s="28"/>
      <c r="Q74"/>
      <c r="R74"/>
      <c r="S74"/>
    </row>
    <row r="75" spans="5:19" x14ac:dyDescent="0.3"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/>
      <c r="R75"/>
      <c r="S75"/>
    </row>
    <row r="76" spans="5:19" x14ac:dyDescent="0.3"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/>
      <c r="R76"/>
      <c r="S76"/>
    </row>
    <row r="77" spans="5:19" x14ac:dyDescent="0.3">
      <c r="E77" s="7"/>
      <c r="F77" s="7"/>
      <c r="G77" s="7"/>
      <c r="H77" s="7"/>
      <c r="I77" s="7"/>
      <c r="J77" s="7"/>
      <c r="K77" s="28"/>
      <c r="L77" s="28"/>
      <c r="M77" s="28"/>
      <c r="N77" s="28"/>
      <c r="O77" s="28"/>
      <c r="P77" s="28"/>
      <c r="Q77"/>
      <c r="R77"/>
      <c r="S77"/>
    </row>
    <row r="78" spans="5:19" x14ac:dyDescent="0.3"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/>
      <c r="R78"/>
      <c r="S78"/>
    </row>
    <row r="79" spans="5:19" x14ac:dyDescent="0.3"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/>
      <c r="R79"/>
      <c r="S79"/>
    </row>
    <row r="80" spans="5:19" x14ac:dyDescent="0.3">
      <c r="E80" s="7"/>
      <c r="F80" s="7"/>
      <c r="G80" s="7"/>
      <c r="H80" s="7"/>
      <c r="I80" s="7"/>
      <c r="J80" s="7"/>
      <c r="K80" s="28"/>
      <c r="L80" s="28"/>
      <c r="M80" s="28"/>
      <c r="N80" s="28"/>
      <c r="O80" s="28"/>
      <c r="P80" s="28"/>
      <c r="Q80"/>
      <c r="R80"/>
      <c r="S80"/>
    </row>
    <row r="81" spans="5:19" x14ac:dyDescent="0.3"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/>
      <c r="R81"/>
      <c r="S81"/>
    </row>
    <row r="82" spans="5:19" x14ac:dyDescent="0.3"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/>
      <c r="R82"/>
      <c r="S82"/>
    </row>
    <row r="83" spans="5:19" x14ac:dyDescent="0.3">
      <c r="E83" s="7"/>
      <c r="F83" s="7"/>
      <c r="G83" s="7"/>
      <c r="H83" s="7"/>
      <c r="I83" s="7"/>
      <c r="J83" s="7"/>
      <c r="K83" s="28"/>
      <c r="L83" s="28"/>
      <c r="M83" s="28"/>
      <c r="N83" s="28"/>
      <c r="O83" s="28"/>
      <c r="P83" s="28"/>
      <c r="Q83"/>
      <c r="R83"/>
      <c r="S83"/>
    </row>
    <row r="84" spans="5:19" x14ac:dyDescent="0.3"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/>
      <c r="R84"/>
      <c r="S84"/>
    </row>
    <row r="85" spans="5:19" x14ac:dyDescent="0.3"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/>
      <c r="R85"/>
      <c r="S85"/>
    </row>
    <row r="86" spans="5:19" x14ac:dyDescent="0.3">
      <c r="E86" s="7"/>
      <c r="F86" s="7"/>
      <c r="G86" s="7"/>
      <c r="H86" s="7"/>
      <c r="I86" s="7"/>
      <c r="J86" s="7"/>
      <c r="K86" s="28"/>
      <c r="L86" s="28"/>
      <c r="M86" s="28"/>
      <c r="N86" s="28"/>
      <c r="O86" s="28"/>
      <c r="P86" s="28"/>
      <c r="Q86"/>
      <c r="R86"/>
      <c r="S86"/>
    </row>
    <row r="87" spans="5:19" x14ac:dyDescent="0.3"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/>
      <c r="R87"/>
      <c r="S87"/>
    </row>
    <row r="88" spans="5:19" x14ac:dyDescent="0.3"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/>
      <c r="R88"/>
      <c r="S88"/>
    </row>
    <row r="89" spans="5:19" x14ac:dyDescent="0.3">
      <c r="E89" s="7"/>
      <c r="F89" s="7"/>
      <c r="G89" s="7"/>
      <c r="H89" s="7"/>
      <c r="I89" s="7"/>
      <c r="J89" s="7"/>
      <c r="K89" s="28"/>
      <c r="L89" s="28"/>
      <c r="M89" s="28"/>
      <c r="N89" s="28"/>
      <c r="O89" s="28"/>
      <c r="P89" s="28"/>
      <c r="Q89"/>
      <c r="R89"/>
      <c r="S89"/>
    </row>
    <row r="90" spans="5:19" x14ac:dyDescent="0.3"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/>
      <c r="R90"/>
      <c r="S90"/>
    </row>
    <row r="91" spans="5:19" x14ac:dyDescent="0.3"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/>
      <c r="R91"/>
      <c r="S91"/>
    </row>
    <row r="92" spans="5:19" x14ac:dyDescent="0.3">
      <c r="E92" s="7"/>
      <c r="F92" s="7"/>
      <c r="G92" s="7"/>
      <c r="H92" s="7"/>
      <c r="I92" s="7"/>
      <c r="J92" s="7"/>
      <c r="K92" s="28"/>
      <c r="L92" s="28"/>
      <c r="M92" s="28"/>
      <c r="N92" s="28"/>
      <c r="O92" s="28"/>
      <c r="P92" s="28"/>
      <c r="Q92"/>
      <c r="R92"/>
      <c r="S92"/>
    </row>
    <row r="93" spans="5:19" x14ac:dyDescent="0.3"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/>
      <c r="R93"/>
      <c r="S93"/>
    </row>
    <row r="94" spans="5:19" x14ac:dyDescent="0.3"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/>
      <c r="R94"/>
      <c r="S94"/>
    </row>
    <row r="95" spans="5:19" x14ac:dyDescent="0.3">
      <c r="E95" s="7"/>
      <c r="F95" s="7"/>
      <c r="G95" s="7"/>
      <c r="H95" s="7"/>
      <c r="I95" s="7"/>
      <c r="J95" s="7"/>
      <c r="K95" s="28"/>
      <c r="L95" s="28"/>
      <c r="M95" s="28"/>
      <c r="N95" s="28"/>
      <c r="O95" s="28"/>
      <c r="P95" s="28"/>
      <c r="Q95"/>
      <c r="R95"/>
      <c r="S95"/>
    </row>
    <row r="96" spans="5:19" x14ac:dyDescent="0.3"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/>
      <c r="R96"/>
      <c r="S96"/>
    </row>
    <row r="97" spans="5:19" x14ac:dyDescent="0.3"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/>
      <c r="R97"/>
      <c r="S97"/>
    </row>
    <row r="98" spans="5:19" x14ac:dyDescent="0.3">
      <c r="E98" s="7"/>
      <c r="F98" s="7"/>
      <c r="G98" s="7"/>
      <c r="H98" s="7"/>
      <c r="I98" s="7"/>
      <c r="J98" s="7"/>
      <c r="K98" s="28"/>
      <c r="L98" s="28"/>
      <c r="M98" s="28"/>
      <c r="N98" s="28"/>
      <c r="O98" s="28"/>
      <c r="P98" s="28"/>
      <c r="Q98"/>
      <c r="R98"/>
      <c r="S98"/>
    </row>
    <row r="99" spans="5:19" x14ac:dyDescent="0.3"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/>
      <c r="R99"/>
      <c r="S99"/>
    </row>
    <row r="100" spans="5:19" x14ac:dyDescent="0.3"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/>
      <c r="R100"/>
      <c r="S100"/>
    </row>
    <row r="101" spans="5:19" x14ac:dyDescent="0.3">
      <c r="E101" s="7"/>
      <c r="F101" s="7"/>
      <c r="G101" s="7"/>
      <c r="H101" s="7"/>
      <c r="I101" s="7"/>
      <c r="J101" s="7"/>
      <c r="K101" s="28"/>
      <c r="L101" s="28"/>
      <c r="M101" s="28"/>
      <c r="N101" s="28"/>
      <c r="O101" s="28"/>
      <c r="P101" s="28"/>
      <c r="Q101"/>
      <c r="R101"/>
      <c r="S101"/>
    </row>
    <row r="102" spans="5:19" x14ac:dyDescent="0.3"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/>
      <c r="R102"/>
      <c r="S102"/>
    </row>
    <row r="103" spans="5:19" x14ac:dyDescent="0.3"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/>
      <c r="R103"/>
      <c r="S103"/>
    </row>
    <row r="104" spans="5:19" x14ac:dyDescent="0.3">
      <c r="E104" s="7"/>
      <c r="F104" s="7"/>
      <c r="G104" s="7"/>
      <c r="H104" s="7"/>
      <c r="I104" s="7"/>
      <c r="J104" s="7"/>
      <c r="K104" s="28"/>
      <c r="L104" s="28"/>
      <c r="M104" s="28"/>
      <c r="N104" s="28"/>
      <c r="O104" s="28"/>
      <c r="P104" s="28"/>
      <c r="Q104"/>
      <c r="R104"/>
      <c r="S104"/>
    </row>
    <row r="105" spans="5:19" x14ac:dyDescent="0.3"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/>
      <c r="R105"/>
      <c r="S105"/>
    </row>
    <row r="106" spans="5:19" x14ac:dyDescent="0.3"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/>
      <c r="R106"/>
      <c r="S106"/>
    </row>
    <row r="107" spans="5:19" x14ac:dyDescent="0.3">
      <c r="E107" s="7"/>
      <c r="F107" s="7"/>
      <c r="G107" s="7"/>
      <c r="H107" s="7"/>
      <c r="I107" s="7"/>
      <c r="J107" s="7"/>
      <c r="K107" s="28"/>
      <c r="L107" s="28"/>
      <c r="M107" s="28"/>
      <c r="N107" s="28"/>
      <c r="O107" s="28"/>
      <c r="P107" s="28"/>
      <c r="Q107"/>
      <c r="R107"/>
      <c r="S107"/>
    </row>
    <row r="108" spans="5:19" x14ac:dyDescent="0.3"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/>
      <c r="R108"/>
      <c r="S108"/>
    </row>
    <row r="109" spans="5:19" x14ac:dyDescent="0.3"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/>
      <c r="R109"/>
      <c r="S109"/>
    </row>
    <row r="110" spans="5:19" x14ac:dyDescent="0.3">
      <c r="E110" s="7"/>
      <c r="F110" s="7"/>
      <c r="G110" s="7"/>
      <c r="H110" s="7"/>
      <c r="I110" s="7"/>
      <c r="J110" s="7"/>
      <c r="K110" s="28"/>
      <c r="L110" s="28"/>
      <c r="M110" s="28"/>
      <c r="N110" s="28"/>
      <c r="O110" s="28"/>
      <c r="P110" s="28"/>
      <c r="Q110"/>
      <c r="R110"/>
      <c r="S110"/>
    </row>
    <row r="111" spans="5:19" x14ac:dyDescent="0.3"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/>
      <c r="R111"/>
      <c r="S111"/>
    </row>
    <row r="112" spans="5:19" x14ac:dyDescent="0.3"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/>
      <c r="R112"/>
      <c r="S112"/>
    </row>
    <row r="113" spans="5:19" x14ac:dyDescent="0.3">
      <c r="E113" s="7"/>
      <c r="F113" s="7"/>
      <c r="G113" s="7"/>
      <c r="H113" s="7"/>
      <c r="I113" s="7"/>
      <c r="J113" s="7"/>
      <c r="K113" s="28"/>
      <c r="L113" s="28"/>
      <c r="M113" s="28"/>
      <c r="N113" s="28"/>
      <c r="O113" s="28"/>
      <c r="P113" s="28"/>
      <c r="Q113"/>
      <c r="R113"/>
      <c r="S113"/>
    </row>
    <row r="114" spans="5:19" x14ac:dyDescent="0.3"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/>
      <c r="R114"/>
      <c r="S114"/>
    </row>
    <row r="115" spans="5:19" x14ac:dyDescent="0.3"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/>
      <c r="R115"/>
      <c r="S115"/>
    </row>
    <row r="116" spans="5:19" x14ac:dyDescent="0.3">
      <c r="E116" s="7"/>
      <c r="F116" s="7"/>
      <c r="G116" s="7"/>
      <c r="H116" s="7"/>
      <c r="I116" s="7"/>
      <c r="J116" s="7"/>
      <c r="K116" s="28"/>
      <c r="L116" s="28"/>
      <c r="M116" s="28"/>
      <c r="N116" s="28"/>
      <c r="O116" s="28"/>
      <c r="P116" s="28"/>
      <c r="Q116"/>
      <c r="R116"/>
      <c r="S116"/>
    </row>
    <row r="117" spans="5:19" x14ac:dyDescent="0.3"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/>
      <c r="R117"/>
      <c r="S117"/>
    </row>
    <row r="118" spans="5:19" x14ac:dyDescent="0.3"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/>
      <c r="R118"/>
      <c r="S118"/>
    </row>
    <row r="119" spans="5:19" x14ac:dyDescent="0.3">
      <c r="E119" s="7"/>
      <c r="F119" s="7"/>
      <c r="G119" s="7"/>
      <c r="H119" s="7"/>
      <c r="I119" s="7"/>
      <c r="J119" s="7"/>
      <c r="K119" s="28"/>
      <c r="L119" s="28"/>
      <c r="M119" s="28"/>
      <c r="N119" s="28"/>
      <c r="O119" s="28"/>
      <c r="P119" s="28"/>
      <c r="Q119"/>
      <c r="R119"/>
      <c r="S119"/>
    </row>
    <row r="120" spans="5:19" x14ac:dyDescent="0.3"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/>
      <c r="R120"/>
      <c r="S120"/>
    </row>
    <row r="121" spans="5:19" x14ac:dyDescent="0.3"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/>
      <c r="R121"/>
      <c r="S121"/>
    </row>
    <row r="122" spans="5:19" x14ac:dyDescent="0.3">
      <c r="E122" s="7"/>
      <c r="F122" s="7"/>
      <c r="G122" s="7"/>
      <c r="H122" s="7"/>
      <c r="I122" s="7"/>
      <c r="J122" s="7"/>
      <c r="K122" s="28"/>
      <c r="L122" s="28"/>
      <c r="M122" s="28"/>
      <c r="N122" s="28"/>
      <c r="O122" s="28"/>
      <c r="P122" s="28"/>
      <c r="Q122"/>
      <c r="R122"/>
      <c r="S122"/>
    </row>
    <row r="123" spans="5:19" x14ac:dyDescent="0.3"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/>
      <c r="R123"/>
      <c r="S123"/>
    </row>
    <row r="124" spans="5:19" x14ac:dyDescent="0.3"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/>
      <c r="R124"/>
      <c r="S124"/>
    </row>
    <row r="125" spans="5:19" x14ac:dyDescent="0.3">
      <c r="E125" s="7"/>
      <c r="F125" s="7"/>
      <c r="G125" s="7"/>
      <c r="H125" s="7"/>
      <c r="I125" s="7"/>
      <c r="J125" s="7"/>
      <c r="K125" s="28"/>
      <c r="L125" s="28"/>
      <c r="M125" s="28"/>
      <c r="N125" s="28"/>
      <c r="O125" s="28"/>
      <c r="P125" s="28"/>
      <c r="Q125"/>
      <c r="R125"/>
      <c r="S125"/>
    </row>
    <row r="126" spans="5:19" x14ac:dyDescent="0.3"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/>
      <c r="R126"/>
      <c r="S126"/>
    </row>
    <row r="127" spans="5:19" x14ac:dyDescent="0.3"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/>
      <c r="R127"/>
      <c r="S127"/>
    </row>
    <row r="128" spans="5:19" x14ac:dyDescent="0.3">
      <c r="E128" s="7"/>
      <c r="F128" s="7"/>
      <c r="G128" s="7"/>
      <c r="H128" s="7"/>
      <c r="I128" s="7"/>
      <c r="J128" s="7"/>
      <c r="K128" s="28"/>
      <c r="L128" s="28"/>
      <c r="M128" s="28"/>
      <c r="N128" s="28"/>
      <c r="O128" s="28"/>
      <c r="P128" s="28"/>
      <c r="Q128"/>
      <c r="R128"/>
      <c r="S128"/>
    </row>
    <row r="129" spans="5:19" x14ac:dyDescent="0.3"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/>
      <c r="R129"/>
      <c r="S129"/>
    </row>
    <row r="130" spans="5:19" x14ac:dyDescent="0.3">
      <c r="E130"/>
      <c r="G130"/>
      <c r="H130" s="7"/>
      <c r="I130" s="7"/>
      <c r="J130" s="7"/>
      <c r="M130"/>
      <c r="N130"/>
      <c r="O130"/>
      <c r="P130"/>
      <c r="Q130"/>
      <c r="R130"/>
      <c r="S130"/>
    </row>
    <row r="131" spans="5:19" x14ac:dyDescent="0.3">
      <c r="E131"/>
      <c r="G131"/>
      <c r="M131"/>
      <c r="N131"/>
      <c r="O131"/>
      <c r="P131"/>
      <c r="Q131"/>
      <c r="R131"/>
      <c r="S131"/>
    </row>
    <row r="132" spans="5:19" x14ac:dyDescent="0.3">
      <c r="E132"/>
      <c r="G132"/>
      <c r="M132"/>
      <c r="N132"/>
      <c r="O132"/>
      <c r="P132"/>
      <c r="Q132"/>
      <c r="R132"/>
      <c r="S132"/>
    </row>
    <row r="133" spans="5:19" x14ac:dyDescent="0.3">
      <c r="E133"/>
      <c r="G133"/>
      <c r="M133"/>
      <c r="N133"/>
      <c r="O133"/>
      <c r="P133"/>
      <c r="Q133"/>
      <c r="R133"/>
      <c r="S133"/>
    </row>
    <row r="134" spans="5:19" x14ac:dyDescent="0.3">
      <c r="E134"/>
      <c r="G134"/>
      <c r="M134"/>
      <c r="N134"/>
      <c r="O134"/>
      <c r="P134"/>
      <c r="Q134"/>
      <c r="R134"/>
      <c r="S134"/>
    </row>
    <row r="135" spans="5:19" x14ac:dyDescent="0.3">
      <c r="E135"/>
      <c r="G135"/>
      <c r="M135"/>
      <c r="N135"/>
      <c r="O135"/>
      <c r="P135"/>
      <c r="Q135"/>
      <c r="R135"/>
      <c r="S135"/>
    </row>
    <row r="136" spans="5:19" x14ac:dyDescent="0.3">
      <c r="E136"/>
      <c r="G136"/>
      <c r="M136"/>
      <c r="N136"/>
      <c r="O136"/>
      <c r="P136"/>
      <c r="Q136"/>
      <c r="R136"/>
      <c r="S136"/>
    </row>
    <row r="137" spans="5:19" x14ac:dyDescent="0.3">
      <c r="E137"/>
      <c r="G137"/>
      <c r="M137"/>
      <c r="N137"/>
      <c r="O137"/>
      <c r="P137"/>
      <c r="Q137"/>
      <c r="R137"/>
      <c r="S137"/>
    </row>
    <row r="138" spans="5:19" x14ac:dyDescent="0.3">
      <c r="E138"/>
      <c r="G138"/>
      <c r="M138"/>
      <c r="N138"/>
      <c r="O138"/>
      <c r="P138"/>
      <c r="Q138"/>
      <c r="R138"/>
      <c r="S138"/>
    </row>
    <row r="139" spans="5:19" x14ac:dyDescent="0.3">
      <c r="E139"/>
      <c r="G139"/>
      <c r="M139"/>
      <c r="N139"/>
      <c r="O139"/>
      <c r="P139"/>
      <c r="Q139"/>
      <c r="R139"/>
      <c r="S139"/>
    </row>
    <row r="140" spans="5:19" x14ac:dyDescent="0.3">
      <c r="E140"/>
      <c r="G140"/>
      <c r="M140"/>
      <c r="N140"/>
      <c r="O140"/>
      <c r="P140"/>
      <c r="Q140"/>
      <c r="R140"/>
      <c r="S140"/>
    </row>
    <row r="141" spans="5:19" x14ac:dyDescent="0.3">
      <c r="E141"/>
      <c r="G141"/>
      <c r="M141"/>
      <c r="N141"/>
      <c r="O141"/>
      <c r="P141"/>
      <c r="Q141"/>
      <c r="R141"/>
      <c r="S141"/>
    </row>
  </sheetData>
  <sheetProtection algorithmName="SHA-512" hashValue="+SwMF9+L/TXjTDa6Iwb6Ma9XvwL9dMvHjfsO7IpdK58AZ/KBPL67feNtXRpxTfFjYHFj2ais344QlRvpAenBzg==" saltValue="9sybcrqDxDVNvAY6jK1NbQ==" spinCount="100000" sheet="1" objects="1" scenarios="1"/>
  <protectedRanges>
    <protectedRange sqref="J37:J43" name="Info"/>
    <protectedRange sqref="C8:C19" name="Exclusion"/>
    <protectedRange sqref="A37" name="Range1_1_1"/>
    <protectedRange sqref="O2" name="Purpose"/>
    <protectedRange sqref="A39" name="Comments"/>
  </protectedRanges>
  <mergeCells count="29">
    <mergeCell ref="O2:P2"/>
    <mergeCell ref="C21:F21"/>
    <mergeCell ref="A23:O23"/>
    <mergeCell ref="A29:C29"/>
    <mergeCell ref="A1:C4"/>
    <mergeCell ref="E1:L1"/>
    <mergeCell ref="E2:L2"/>
    <mergeCell ref="E3:G3"/>
    <mergeCell ref="I3:L3"/>
    <mergeCell ref="E4:L4"/>
    <mergeCell ref="J29:O29"/>
    <mergeCell ref="A6:F6"/>
    <mergeCell ref="G6:L6"/>
    <mergeCell ref="M6:R6"/>
    <mergeCell ref="D24:I24"/>
    <mergeCell ref="J24:O24"/>
    <mergeCell ref="K36:O43"/>
    <mergeCell ref="A39:F42"/>
    <mergeCell ref="H39:I39"/>
    <mergeCell ref="H41:I41"/>
    <mergeCell ref="A24:B24"/>
    <mergeCell ref="D29:I29"/>
    <mergeCell ref="A36:F36"/>
    <mergeCell ref="H36:J36"/>
    <mergeCell ref="A37:F38"/>
    <mergeCell ref="H37:I37"/>
    <mergeCell ref="H38:I38"/>
    <mergeCell ref="D34:I34"/>
    <mergeCell ref="H40:J40"/>
  </mergeCells>
  <phoneticPr fontId="6" type="noConversion"/>
  <conditionalFormatting sqref="A36:A37">
    <cfRule type="cellIs" dxfId="73" priority="26" operator="equal">
      <formula>"FAIL"</formula>
    </cfRule>
  </conditionalFormatting>
  <conditionalFormatting sqref="A37">
    <cfRule type="containsText" dxfId="72" priority="22" operator="containsText" text="Not Conform">
      <formula>NOT(ISERROR(SEARCH("Not Conform",A37)))</formula>
    </cfRule>
    <cfRule type="cellIs" dxfId="71" priority="21" operator="equal">
      <formula>"Conform after Modification"</formula>
    </cfRule>
    <cfRule type="cellIs" dxfId="70" priority="23" operator="equal">
      <formula>"Conform"</formula>
    </cfRule>
    <cfRule type="containsText" dxfId="69" priority="24" operator="containsText" text="FAIL">
      <formula>NOT(ISERROR(SEARCH("FAIL",A37)))</formula>
    </cfRule>
    <cfRule type="containsText" dxfId="68" priority="25" operator="containsText" text="PASS">
      <formula>NOT(ISERROR(SEARCH("PASS",A37)))</formula>
    </cfRule>
  </conditionalFormatting>
  <conditionalFormatting sqref="C21">
    <cfRule type="containsText" dxfId="67" priority="14" operator="containsText" text="OK">
      <formula>NOT(ISERROR(SEARCH("OK",C21)))</formula>
    </cfRule>
    <cfRule type="notContainsText" dxfId="66" priority="15" operator="notContains" text="OK">
      <formula>ISERROR(SEARCH("OK",C21))</formula>
    </cfRule>
  </conditionalFormatting>
  <conditionalFormatting sqref="C33:C34">
    <cfRule type="containsText" dxfId="65" priority="5" operator="containsText" text="warning">
      <formula>NOT(ISERROR(SEARCH("warning",C33)))</formula>
    </cfRule>
    <cfRule type="containsText" dxfId="64" priority="6" operator="containsText" text="PASS">
      <formula>NOT(ISERROR(SEARCH("PASS",C33)))</formula>
    </cfRule>
    <cfRule type="containsText" dxfId="63" priority="7" operator="containsText" text="FAIL">
      <formula>NOT(ISERROR(SEARCH("FAIL",C33)))</formula>
    </cfRule>
  </conditionalFormatting>
  <conditionalFormatting sqref="C27:O27">
    <cfRule type="containsText" dxfId="62" priority="35" operator="containsText" text="PASS">
      <formula>NOT(ISERROR(SEARCH("PASS",C27)))</formula>
    </cfRule>
    <cfRule type="containsText" dxfId="61" priority="36" operator="containsText" text="FAIL">
      <formula>NOT(ISERROR(SEARCH("FAIL",C27)))</formula>
    </cfRule>
  </conditionalFormatting>
  <conditionalFormatting sqref="D29:D31 Q6 Q8:Q19 F20 P28 F130:F1048576">
    <cfRule type="cellIs" dxfId="58" priority="154" operator="equal">
      <formula>"FAIL"</formula>
    </cfRule>
  </conditionalFormatting>
  <conditionalFormatting sqref="D34 D32:O33 J34:O34">
    <cfRule type="containsText" dxfId="55" priority="12" operator="containsText" text="warning">
      <formula>NOT(ISERROR(SEARCH("warning",D32)))</formula>
    </cfRule>
  </conditionalFormatting>
  <conditionalFormatting sqref="D34:I34">
    <cfRule type="containsText" dxfId="52" priority="4" operator="containsText" text="Check for the presence of Droplet Crystal observations">
      <formula>NOT(ISERROR(SEARCH("Check for the presence of Droplet Crystal observations",D34)))</formula>
    </cfRule>
  </conditionalFormatting>
  <conditionalFormatting sqref="D32:O33 D34 J34:O34">
    <cfRule type="containsText" dxfId="51" priority="13" operator="containsText" text="PASS">
      <formula>NOT(ISERROR(SEARCH("PASS",D32)))</formula>
    </cfRule>
    <cfRule type="containsText" dxfId="50" priority="16" operator="containsText" text="FAIL">
      <formula>NOT(ISERROR(SEARCH("FAIL",D32)))</formula>
    </cfRule>
  </conditionalFormatting>
  <conditionalFormatting sqref="G27">
    <cfRule type="containsText" dxfId="38" priority="8" operator="containsText" text="WARNING">
      <formula>NOT(ISERROR(SEARCH("WARNING",G27)))</formula>
    </cfRule>
  </conditionalFormatting>
  <conditionalFormatting sqref="H37:H40">
    <cfRule type="cellIs" dxfId="27" priority="3" operator="equal">
      <formula>"FAIL"</formula>
    </cfRule>
  </conditionalFormatting>
  <conditionalFormatting sqref="H40:J40">
    <cfRule type="containsText" dxfId="24" priority="1" operator="containsText" text="Template matches lot number">
      <formula>NOT(ISERROR(SEARCH("Template matches lot number",H40)))</formula>
    </cfRule>
    <cfRule type="containsText" dxfId="23" priority="2" operator="containsText" text="Template DOES NOT match lot number, please use the right template">
      <formula>NOT(ISERROR(SEARCH("Template DOES NOT match lot number, please use the right template",H40)))</formula>
    </cfRule>
  </conditionalFormatting>
  <dataValidations disablePrompts="1" count="1">
    <dataValidation type="list" allowBlank="1" showInputMessage="1" showErrorMessage="1" sqref="A37" xr:uid="{E5BFF4B3-8D2E-49A7-8644-042CF8E817FC}">
      <formula1>"Conform, Not Conform"</formula1>
    </dataValidation>
  </dataValidations>
  <pageMargins left="0.23622047244094491" right="0.23622047244094491" top="0.74803149606299213" bottom="0.74803149606299213" header="0.31496062992125984" footer="0.31496062992125984"/>
  <pageSetup paperSize="9" scale="52" orientation="landscape" r:id="rId1"/>
  <colBreaks count="1" manualBreakCount="1">
    <brk id="27" max="38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7" operator="notBetween" id="{3EB081E9-72B2-41B5-8AF7-E1C40121929E}">
            <xm:f>Parameters!$G$25</xm:f>
            <xm:f>Parameters!$H$25</xm:f>
            <x14:dxf>
              <font>
                <b/>
                <i val="0"/>
                <color rgb="FFFF0000"/>
              </font>
            </x14:dxf>
          </x14:cfRule>
          <x14:cfRule type="cellIs" priority="133" operator="between" id="{095A8B8C-B0F7-4EF0-B8CC-384EEAB510E2}">
            <xm:f>Parameters!$G$25</xm:f>
            <xm:f>Parameters!$H$25</xm:f>
            <x14:dxf>
              <font>
                <b/>
                <i val="0"/>
                <color rgb="FF00B050"/>
              </font>
            </x14:dxf>
          </x14:cfRule>
          <xm:sqref>D28 E43:E129</xm:sqref>
        </x14:conditionalFormatting>
        <x14:conditionalFormatting xmlns:xm="http://schemas.microsoft.com/office/excel/2006/main">
          <x14:cfRule type="cellIs" priority="32" operator="lessThanOrEqual" id="{1574143B-9065-4AB6-AB2C-6DDBD5C8A2C6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48" operator="greaterThan" id="{BDE59C63-9C32-462D-AB34-226C156CD5CE}">
            <xm:f>Parameters!$C$14</xm:f>
            <x14:dxf>
              <font>
                <b/>
                <i val="0"/>
                <color rgb="FF00B050"/>
              </font>
            </x14:dxf>
          </x14:cfRule>
          <xm:sqref>D31</xm:sqref>
        </x14:conditionalFormatting>
        <x14:conditionalFormatting xmlns:xm="http://schemas.microsoft.com/office/excel/2006/main">
          <x14:cfRule type="cellIs" priority="53" operator="notBetween" id="{E61B7ACE-AA2D-459A-98BB-CF4097F250AA}">
            <xm:f>Parameters!$G$25</xm:f>
            <xm:f>Parameters!$H$25</xm:f>
            <x14:dxf>
              <font>
                <b/>
                <i val="0"/>
                <color rgb="FFFF0000"/>
              </font>
            </x14:dxf>
          </x14:cfRule>
          <x14:cfRule type="cellIs" priority="54" operator="between" id="{9BA36C54-7D8D-4D25-9515-84254C485F19}">
            <xm:f>Parameters!$G$25</xm:f>
            <xm:f>Parameters!$H$25</xm:f>
            <x14:dxf>
              <font>
                <b/>
                <i val="0"/>
                <color rgb="FF00B050"/>
              </font>
            </x14:dxf>
          </x14:cfRule>
          <xm:sqref>D26:F26</xm:sqref>
        </x14:conditionalFormatting>
        <x14:conditionalFormatting xmlns:xm="http://schemas.microsoft.com/office/excel/2006/main">
          <x14:cfRule type="cellIs" priority="126" operator="notBetween" id="{A337D695-9011-4FA3-B3EE-B86C1844D6D0}">
            <xm:f>Parameters!$G$26</xm:f>
            <xm:f>Parameters!$H$26</xm:f>
            <x14:dxf>
              <font>
                <b/>
                <i val="0"/>
                <color rgb="FFFF0000"/>
              </font>
            </x14:dxf>
          </x14:cfRule>
          <x14:cfRule type="cellIs" priority="132" operator="between" id="{AA02C29F-F8D7-45D0-9C4C-2A11EB55985E}">
            <xm:f>Parameters!$G$26</xm:f>
            <xm:f>Parameters!$H$26</xm:f>
            <x14:dxf>
              <font>
                <b/>
                <i val="0"/>
                <color rgb="FF00B050"/>
              </font>
            </x14:dxf>
          </x14:cfRule>
          <xm:sqref>E28 F43:F129</xm:sqref>
        </x14:conditionalFormatting>
        <x14:conditionalFormatting xmlns:xm="http://schemas.microsoft.com/office/excel/2006/main">
          <x14:cfRule type="cellIs" priority="31" operator="lessThanOrEqual" id="{78FED9E4-0948-423F-B271-3857DE5DFAEE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47" operator="greaterThan" id="{0FBAA164-E15D-4D03-B51D-00B4362DA86C}">
            <xm:f>Parameters!$C$15</xm:f>
            <x14:dxf>
              <font>
                <b/>
                <i val="0"/>
                <color rgb="FF00B050"/>
              </font>
            </x14:dxf>
          </x14:cfRule>
          <xm:sqref>E31</xm:sqref>
        </x14:conditionalFormatting>
        <x14:conditionalFormatting xmlns:xm="http://schemas.microsoft.com/office/excel/2006/main">
          <x14:cfRule type="cellIs" priority="125" operator="notBetween" id="{9835CD10-0E48-4817-A701-87D313CF426D}">
            <xm:f>Parameters!$G$27</xm:f>
            <xm:f>Parameters!$H$27</xm:f>
            <x14:dxf>
              <font>
                <b/>
                <i val="0"/>
                <color rgb="FFFF0000"/>
              </font>
            </x14:dxf>
          </x14:cfRule>
          <x14:cfRule type="cellIs" priority="131" operator="between" id="{360A78F3-303F-47BB-82EF-944196AEE285}">
            <xm:f>Parameters!$G$27</xm:f>
            <xm:f>Parameters!$H$27</xm:f>
            <x14:dxf>
              <font>
                <b/>
                <i val="0"/>
                <color rgb="FF00B050"/>
              </font>
            </x14:dxf>
          </x14:cfRule>
          <xm:sqref>F28 G43:G129</xm:sqref>
        </x14:conditionalFormatting>
        <x14:conditionalFormatting xmlns:xm="http://schemas.microsoft.com/office/excel/2006/main">
          <x14:cfRule type="cellIs" priority="30" operator="between" id="{2C9F9D7E-0131-4D4B-8BBF-2EAE74560093}">
            <xm:f>Parameters!$C$16</xm:f>
            <xm:f>Parameters!$D$16</xm:f>
            <x14:dxf>
              <font>
                <b/>
                <i val="0"/>
                <color rgb="FFFFC000"/>
              </font>
            </x14:dxf>
          </x14:cfRule>
          <x14:cfRule type="cellIs" priority="17" operator="lessThanOrEqual" id="{4CC138B4-B659-4FA5-91CB-07B2D26BD122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46" operator="greaterThan" id="{EAB159D9-F281-4D0F-861E-F51F0310ECB4}">
            <xm:f>Parameters!$C$16</xm:f>
            <x14:dxf>
              <font>
                <b/>
                <i val="0"/>
                <color rgb="FF00B050"/>
              </font>
            </x14:dxf>
          </x14:cfRule>
          <xm:sqref>F31</xm:sqref>
        </x14:conditionalFormatting>
        <x14:conditionalFormatting xmlns:xm="http://schemas.microsoft.com/office/excel/2006/main">
          <x14:cfRule type="cellIs" priority="52" operator="notBetween" id="{4AF24E23-7EB2-40A9-9FAD-A5AF5171346C}">
            <xm:f>Parameters!$G$28</xm:f>
            <xm:f>Parameters!$H$28</xm:f>
            <x14:dxf>
              <font>
                <b/>
                <i val="0"/>
                <color rgb="FFFFC000"/>
              </font>
            </x14:dxf>
          </x14:cfRule>
          <x14:cfRule type="cellIs" priority="51" operator="between" id="{67254801-07CC-4E11-8301-F4F0731F46BE}">
            <xm:f>Parameters!$G$28</xm:f>
            <xm:f>Parameters!$H$28</xm:f>
            <x14:dxf>
              <font>
                <b/>
                <i val="0"/>
                <color rgb="FF00B050"/>
              </font>
            </x14:dxf>
          </x14:cfRule>
          <xm:sqref>G26</xm:sqref>
        </x14:conditionalFormatting>
        <x14:conditionalFormatting xmlns:xm="http://schemas.microsoft.com/office/excel/2006/main">
          <x14:cfRule type="cellIs" priority="130" operator="between" id="{DD6332B2-819E-4ED9-9BF2-58D155A2C702}">
            <xm:f>Parameters!$G$28</xm:f>
            <xm:f>Parameters!$H$28</xm:f>
            <x14:dxf>
              <font>
                <b/>
                <i val="0"/>
                <color rgb="FF00B050"/>
              </font>
            </x14:dxf>
          </x14:cfRule>
          <x14:cfRule type="cellIs" priority="124" operator="notBetween" id="{80AE6111-3B9E-480F-B585-9B7D26F6BF73}">
            <xm:f>Parameters!$G$28</xm:f>
            <xm:f>Parameters!$H$28</xm:f>
            <x14:dxf>
              <font>
                <b/>
                <i val="0"/>
                <color rgb="FFFF0000"/>
              </font>
            </x14:dxf>
          </x14:cfRule>
          <xm:sqref>G28 H44:H130</xm:sqref>
        </x14:conditionalFormatting>
        <x14:conditionalFormatting xmlns:xm="http://schemas.microsoft.com/office/excel/2006/main">
          <x14:cfRule type="cellIs" priority="155" operator="between" id="{C5B4A984-18BF-4598-96BB-1FA5F230C514}">
            <xm:f>Parameters!$G$17</xm:f>
            <xm:f>Parameters!$I$17</xm:f>
            <x14:dxf>
              <font>
                <b/>
                <i val="0"/>
                <color theme="7"/>
              </font>
            </x14:dxf>
          </x14:cfRule>
          <xm:sqref>G29</xm:sqref>
        </x14:conditionalFormatting>
        <x14:conditionalFormatting xmlns:xm="http://schemas.microsoft.com/office/excel/2006/main">
          <x14:cfRule type="cellIs" priority="156" operator="greaterThan" id="{6DCD4D5F-CD09-4A3E-B3F1-8C7863D176AC}">
            <xm:f>Parameters!$I$17</xm:f>
            <x14:dxf>
              <font>
                <b/>
                <i val="0"/>
                <color rgb="FF00B050"/>
              </font>
            </x14:dxf>
          </x14:cfRule>
          <x14:cfRule type="cellIs" priority="29" operator="lessThanOrEqual" id="{0F4F5CA8-9C82-49F1-9871-DD299DE688EE}">
            <xm:f>Parameters!$C$17</xm:f>
            <x14:dxf>
              <font>
                <b/>
                <i val="0"/>
                <color rgb="FFFF0000"/>
              </font>
            </x14:dxf>
          </x14:cfRule>
          <x14:cfRule type="cellIs" priority="157" operator="between" id="{3BD08424-36D4-42B2-A8C0-5BE6AFAC925E}">
            <xm:f>Parameters!$G$17</xm:f>
            <xm:f>Parameters!$I$17</xm:f>
            <x14:dxf>
              <font>
                <b/>
                <i val="0"/>
                <color rgb="FFFFC000"/>
              </font>
            </x14:dxf>
          </x14:cfRule>
          <xm:sqref>G31</xm:sqref>
        </x14:conditionalFormatting>
        <x14:conditionalFormatting xmlns:xm="http://schemas.microsoft.com/office/excel/2006/main">
          <x14:cfRule type="cellIs" priority="129" operator="between" id="{2C4DB80C-76F0-437E-8A40-2DC56DA69D1F}">
            <xm:f>Parameters!$G$29</xm:f>
            <xm:f>Parameters!$H$29</xm:f>
            <x14:dxf>
              <font>
                <b/>
                <i val="0"/>
                <color rgb="FF00B050"/>
              </font>
            </x14:dxf>
          </x14:cfRule>
          <x14:cfRule type="cellIs" priority="123" operator="notBetween" id="{DD853C8E-ED7C-46EB-8677-982BCAEB69D9}">
            <xm:f>Parameters!$G$29</xm:f>
            <xm:f>Parameters!$H$29</xm:f>
            <x14:dxf>
              <font>
                <b/>
                <i val="0"/>
                <color rgb="FFFF0000"/>
              </font>
            </x14:dxf>
          </x14:cfRule>
          <xm:sqref>H28 I44:I130</xm:sqref>
        </x14:conditionalFormatting>
        <x14:conditionalFormatting xmlns:xm="http://schemas.microsoft.com/office/excel/2006/main">
          <x14:cfRule type="cellIs" priority="28" operator="lessThanOrEqual" id="{98297ED4-7D4E-4C9D-B010-46F7FE003426}">
            <xm:f>Parameters!$C$18</xm:f>
            <x14:dxf>
              <font>
                <b/>
                <i val="0"/>
                <color rgb="FFFF0000"/>
              </font>
            </x14:dxf>
          </x14:cfRule>
          <x14:cfRule type="cellIs" priority="43" operator="greaterThan" id="{D7491C1F-FCBC-45A6-8F65-DA2C2175E187}">
            <xm:f>Parameters!$C$18</xm:f>
            <x14:dxf>
              <font>
                <b/>
                <i val="0"/>
                <color rgb="FF00B050"/>
              </font>
            </x14:dxf>
          </x14:cfRule>
          <xm:sqref>H31</xm:sqref>
        </x14:conditionalFormatting>
        <x14:conditionalFormatting xmlns:xm="http://schemas.microsoft.com/office/excel/2006/main">
          <x14:cfRule type="cellIs" priority="49" operator="between" id="{A0EADE76-9BAA-4AF8-AFD7-F4C5E533DECE}">
            <xm:f>Parameters!$G$29</xm:f>
            <xm:f>Parameters!$H$29</xm:f>
            <x14:dxf>
              <font>
                <b/>
                <i val="0"/>
                <color rgb="FF00B050"/>
              </font>
            </x14:dxf>
          </x14:cfRule>
          <x14:cfRule type="cellIs" priority="50" operator="notBetween" id="{C96CEB8F-02AC-4E12-B77C-1680DADC2BC7}">
            <xm:f>Parameters!$G$29</xm:f>
            <xm:f>Parameters!$H$29</xm:f>
            <x14:dxf>
              <font>
                <b/>
                <i val="0"/>
                <color rgb="FFFF0000"/>
              </font>
            </x14:dxf>
          </x14:cfRule>
          <xm:sqref>H26:I26</xm:sqref>
        </x14:conditionalFormatting>
        <x14:conditionalFormatting xmlns:xm="http://schemas.microsoft.com/office/excel/2006/main">
          <x14:cfRule type="cellIs" priority="122" operator="notBetween" id="{7945259F-DDCB-44B9-8A65-9E82A8E8857F}">
            <xm:f>Parameters!$G$30</xm:f>
            <xm:f>Parameters!$H$30</xm:f>
            <x14:dxf>
              <font>
                <b/>
                <i val="0"/>
                <color rgb="FFFF0000"/>
              </font>
            </x14:dxf>
          </x14:cfRule>
          <x14:cfRule type="cellIs" priority="128" operator="between" id="{A1EF8820-4A82-4F27-BE43-B2C9E62DD416}">
            <xm:f>Parameters!$G$30</xm:f>
            <xm:f>Parameters!$H$30</xm:f>
            <x14:dxf>
              <font>
                <b/>
                <i val="0"/>
                <color rgb="FF00B050"/>
              </font>
            </x14:dxf>
          </x14:cfRule>
          <xm:sqref>I28 J44:J130</xm:sqref>
        </x14:conditionalFormatting>
        <x14:conditionalFormatting xmlns:xm="http://schemas.microsoft.com/office/excel/2006/main">
          <x14:cfRule type="cellIs" priority="9" operator="lessThanOrEqual" id="{48AC94D2-B254-4545-BD10-F9D840978EF9}">
            <xm:f>Parameters!$C$19</xm:f>
            <x14:dxf>
              <font>
                <b/>
                <i val="0"/>
                <color rgb="FFFF0000"/>
              </font>
            </x14:dxf>
          </x14:cfRule>
          <x14:cfRule type="cellIs" priority="10" operator="between" id="{DC7686CF-5D28-4404-B171-111E45EB27A3}">
            <xm:f>Parameters!$C$19</xm:f>
            <xm:f>Parameters!$D$19</xm:f>
            <x14:dxf>
              <font>
                <b/>
                <i val="0"/>
                <color rgb="FFFFC000"/>
              </font>
            </x14:dxf>
          </x14:cfRule>
          <x14:cfRule type="cellIs" priority="11" operator="greaterThan" id="{F8D5A8AF-5FE1-4639-85E0-DE220FA1C451}">
            <xm:f>Parameters!$C$19</xm:f>
            <x14:dxf>
              <font>
                <b/>
                <i val="0"/>
                <color rgb="FF00B050"/>
              </font>
            </x14:dxf>
          </x14:cfRule>
          <xm:sqref>I31</xm:sqref>
        </x14:conditionalFormatting>
        <x14:conditionalFormatting xmlns:xm="http://schemas.microsoft.com/office/excel/2006/main">
          <x14:cfRule type="cellIs" priority="120" operator="greaterThanOrEqual" id="{7C93CE0D-DDD3-4AB4-9648-6D09A91DDFF3}">
            <xm:f>Parameters!$E$25</xm:f>
            <x14:dxf>
              <font>
                <b/>
                <i val="0"/>
                <color rgb="FFFF0000"/>
              </font>
            </x14:dxf>
          </x14:cfRule>
          <x14:cfRule type="cellIs" priority="121" operator="lessThan" id="{5677D6E3-76A9-4F2B-9CC6-0BA9E951BB73}">
            <xm:f>Parameters!$E$25</xm:f>
            <x14:dxf>
              <font>
                <b/>
                <i val="0"/>
                <color rgb="FFFFC000"/>
              </font>
            </x14:dxf>
          </x14:cfRule>
          <x14:cfRule type="cellIs" priority="104" operator="lessThan" id="{9B94B672-86DF-4A91-AD4E-D5F38EFBE079}">
            <xm:f>Parameters!$D$25</xm:f>
            <x14:dxf>
              <font>
                <b/>
                <i val="0"/>
                <color rgb="FF00B050"/>
              </font>
            </x14:dxf>
          </x14:cfRule>
          <xm:sqref>J28 K45 K48 K51 K54 K57 K60 K63 K66 K69 K72 K75 K78 K81 K84 K87 K90 K93 K96 K99 K102 K105 K108 K111 K114 K117 K120 K123 K126 K129</xm:sqref>
        </x14:conditionalFormatting>
        <x14:conditionalFormatting xmlns:xm="http://schemas.microsoft.com/office/excel/2006/main">
          <x14:cfRule type="cellIs" priority="118" operator="greaterThanOrEqual" id="{FC598CEF-3218-45E3-8937-4A4A9AD1A7C7}">
            <xm:f>Parameters!$E$26</xm:f>
            <x14:dxf>
              <font>
                <b/>
                <i val="0"/>
                <color rgb="FFFF0000"/>
              </font>
            </x14:dxf>
          </x14:cfRule>
          <x14:cfRule type="cellIs" priority="106" operator="lessThan" id="{E6BCC2CB-8415-4C0D-ADAE-0E18EAE4041D}">
            <xm:f>Parameters!$D$26</xm:f>
            <x14:dxf>
              <font>
                <b/>
                <i val="0"/>
                <color rgb="FF00B050"/>
              </font>
            </x14:dxf>
          </x14:cfRule>
          <x14:cfRule type="cellIs" priority="119" operator="lessThan" id="{1DC2A143-2143-4F01-8430-F856E4F9CC21}">
            <xm:f>Parameters!$E$26</xm:f>
            <x14:dxf>
              <font>
                <b/>
                <i val="0"/>
                <color rgb="FFFFC000"/>
              </font>
            </x14:dxf>
          </x14:cfRule>
          <xm:sqref>K28 L45 L48 L51 L54 L57 L60 L63 L66 L69 L72 L75 L78 L81 L84 L87 L90 L93 L96 L99 L102 L105 L108 L111 L114 L117 L120 L123 L126 L129</xm:sqref>
        </x14:conditionalFormatting>
        <x14:conditionalFormatting xmlns:xm="http://schemas.microsoft.com/office/excel/2006/main">
          <x14:cfRule type="cellIs" priority="116" operator="greaterThanOrEqual" id="{EB0F1003-4049-417D-BCF7-4EB961B54E8C}">
            <xm:f>Parameters!$E$27</xm:f>
            <x14:dxf>
              <font>
                <b/>
                <i val="0"/>
                <color rgb="FFFF0000"/>
              </font>
            </x14:dxf>
          </x14:cfRule>
          <x14:cfRule type="cellIs" priority="117" operator="lessThan" id="{B8019FF2-2C36-4D66-A094-9BA233C2B69E}">
            <xm:f>Parameters!$E$27</xm:f>
            <x14:dxf>
              <font>
                <b/>
                <i val="0"/>
                <color rgb="FFFFC000"/>
              </font>
            </x14:dxf>
          </x14:cfRule>
          <x14:cfRule type="cellIs" priority="105" operator="lessThan" id="{63015779-7483-4FE0-846F-FB90E072437F}">
            <xm:f>Parameters!$D$27</xm:f>
            <x14:dxf>
              <font>
                <b/>
                <i val="0"/>
                <color rgb="FF00B050"/>
              </font>
            </x14:dxf>
          </x14:cfRule>
          <xm:sqref>L28 M45 M48 M51 M54 M57 M60 M63 M66 M69 M72 M75 M78 M81 M84 M87 M90 M93 M96 M99 M102 M105 M108 M111 M114 M117 M120 M123 M126 M129</xm:sqref>
        </x14:conditionalFormatting>
        <x14:conditionalFormatting xmlns:xm="http://schemas.microsoft.com/office/excel/2006/main">
          <x14:cfRule type="cellIs" priority="115" operator="lessThan" id="{3F697820-54C7-46A2-B86A-9F5ACD9E079B}">
            <xm:f>Parameters!$E$28</xm:f>
            <x14:dxf>
              <font>
                <b/>
                <i val="0"/>
                <color rgb="FFFFC000"/>
              </font>
            </x14:dxf>
          </x14:cfRule>
          <x14:cfRule type="cellIs" priority="107" operator="lessThan" id="{1A0852D9-3FD9-455C-8E90-280D19A8B9F0}">
            <xm:f>Parameters!$D$28</xm:f>
            <x14:dxf>
              <font>
                <b/>
                <i val="0"/>
                <color rgb="FF00B050"/>
              </font>
            </x14:dxf>
          </x14:cfRule>
          <x14:cfRule type="cellIs" priority="114" operator="greaterThanOrEqual" id="{96434CB4-DF31-4BC2-BE84-02C208A27DFC}">
            <xm:f>Parameters!$E$28</xm:f>
            <x14:dxf>
              <font>
                <b/>
                <i val="0"/>
                <color rgb="FFFF0000"/>
              </font>
            </x14:dxf>
          </x14:cfRule>
          <xm:sqref>M28 N45 N48 N51 N54 N57 N60 N63 N66 N69 N72 N75 N78 N81 N84 N87 N90 N93 N96 N99 N102 N105 N108 N111 N114 N117 N120 N123 N126 N129</xm:sqref>
        </x14:conditionalFormatting>
        <x14:conditionalFormatting xmlns:xm="http://schemas.microsoft.com/office/excel/2006/main">
          <x14:cfRule type="cellIs" priority="108" operator="lessThan" id="{9239948F-2A1B-4B91-BF72-E578F137EF1B}">
            <xm:f>Parameters!$D$29</xm:f>
            <x14:dxf>
              <font>
                <b/>
                <i val="0"/>
                <color rgb="FF00B050"/>
              </font>
            </x14:dxf>
          </x14:cfRule>
          <x14:cfRule type="cellIs" priority="112" operator="greaterThanOrEqual" id="{6E4DE2DE-AF40-4154-864D-0CF8696128BF}">
            <xm:f>Parameters!$E$29</xm:f>
            <x14:dxf>
              <font>
                <b/>
                <i val="0"/>
                <color rgb="FFFF0000"/>
              </font>
            </x14:dxf>
          </x14:cfRule>
          <x14:cfRule type="cellIs" priority="113" operator="lessThan" id="{EE6AE6D5-03F1-4EDB-AEC5-E83DF0337080}">
            <xm:f>Parameters!$E$29</xm:f>
            <x14:dxf>
              <font>
                <b/>
                <i val="0"/>
                <color rgb="FFFFC000"/>
              </font>
            </x14:dxf>
          </x14:cfRule>
          <xm:sqref>N28 O45 O48 O51 O54 O57 O60 O63 O66 O69 O72 O75 O78 O81 O84 O87 O90 O93 O96 O99 O102 O105 O108 O111 O114 O117 O120 O123 O126 O129</xm:sqref>
        </x14:conditionalFormatting>
        <x14:conditionalFormatting xmlns:xm="http://schemas.microsoft.com/office/excel/2006/main">
          <x14:cfRule type="cellIs" priority="109" operator="lessThan" id="{6FCA5F28-7348-4DFE-8E61-E9C164EAC8F6}">
            <xm:f>Parameters!$D$30</xm:f>
            <x14:dxf>
              <font>
                <b/>
                <i val="0"/>
                <color rgb="FF00B050"/>
              </font>
            </x14:dxf>
          </x14:cfRule>
          <x14:cfRule type="cellIs" priority="110" operator="greaterThanOrEqual" id="{CB9809B1-D46D-41D6-8192-B01ACBFD7475}">
            <xm:f>Parameters!$E$30</xm:f>
            <x14:dxf>
              <font>
                <b/>
                <i val="0"/>
                <color rgb="FFFF0000"/>
              </font>
            </x14:dxf>
          </x14:cfRule>
          <x14:cfRule type="cellIs" priority="111" operator="lessThan" id="{03B5883F-C84E-41EB-844E-5B51ADA4A549}">
            <xm:f>Parameters!$E$30</xm:f>
            <x14:dxf>
              <font>
                <b/>
                <i val="0"/>
                <color rgb="FFFFC000"/>
              </font>
            </x14:dxf>
          </x14:cfRule>
          <xm:sqref>O28 P45 P48 P51 P54 P57 P60 P63 P66 P69 P72 P75 P78 P81 P84 P87 P90 P93 P96 P99 P102 P105 P108 P111 P114 P117 P120 P123 P126 P129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8B86383A-7346-4CCA-92C3-70CA3A27A05F}">
          <x14:formula1>
            <xm:f>Parameters!$B$33:$B$34</xm:f>
          </x14:formula1>
          <xm:sqref>C9:C19</xm:sqref>
        </x14:dataValidation>
        <x14:dataValidation type="list" allowBlank="1" showInputMessage="1" showErrorMessage="1" xr:uid="{4421116D-2F20-4B87-A1B2-1342AAB1F9B3}">
          <x14:formula1>
            <xm:f>Parameters!$B$34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Sheet3"/>
  <dimension ref="A1:M34"/>
  <sheetViews>
    <sheetView zoomScale="83" zoomScaleNormal="70" workbookViewId="0">
      <selection activeCell="L23" sqref="L23"/>
    </sheetView>
  </sheetViews>
  <sheetFormatPr baseColWidth="10" defaultColWidth="11" defaultRowHeight="15.6" x14ac:dyDescent="0.3"/>
  <cols>
    <col min="1" max="1" width="37.3984375" customWidth="1"/>
    <col min="2" max="2" width="17.5" customWidth="1"/>
    <col min="4" max="5" width="12.3984375" customWidth="1"/>
  </cols>
  <sheetData>
    <row r="1" spans="1:13" ht="18" x14ac:dyDescent="0.3">
      <c r="A1" s="202"/>
      <c r="B1" s="202"/>
      <c r="C1" s="202"/>
      <c r="D1" s="65" t="s">
        <v>0</v>
      </c>
      <c r="E1" s="203" t="s">
        <v>1</v>
      </c>
      <c r="F1" s="203"/>
      <c r="G1" s="203"/>
      <c r="H1" s="203"/>
      <c r="I1" s="203"/>
      <c r="J1" s="203"/>
      <c r="K1" s="203"/>
      <c r="L1" s="203"/>
      <c r="M1" s="70"/>
    </row>
    <row r="2" spans="1:13" ht="18" x14ac:dyDescent="0.3">
      <c r="A2" s="202"/>
      <c r="B2" s="202"/>
      <c r="C2" s="202"/>
      <c r="D2" s="65" t="s">
        <v>75</v>
      </c>
      <c r="E2" s="204" t="s">
        <v>149</v>
      </c>
      <c r="F2" s="204"/>
      <c r="G2" s="204"/>
      <c r="H2" s="204"/>
      <c r="I2" s="204"/>
      <c r="J2" s="204"/>
      <c r="K2" s="204"/>
      <c r="L2" s="204"/>
      <c r="M2" s="70"/>
    </row>
    <row r="3" spans="1:13" ht="18" x14ac:dyDescent="0.3">
      <c r="A3" s="202"/>
      <c r="B3" s="202"/>
      <c r="C3" s="202"/>
      <c r="D3" s="65" t="s">
        <v>76</v>
      </c>
      <c r="E3" s="203" t="s">
        <v>145</v>
      </c>
      <c r="F3" s="203"/>
      <c r="G3" s="203"/>
      <c r="H3" s="66" t="s">
        <v>77</v>
      </c>
      <c r="I3" s="220" t="s">
        <v>166</v>
      </c>
      <c r="J3" s="221"/>
      <c r="K3" s="221"/>
      <c r="L3" s="222"/>
      <c r="M3" s="70"/>
    </row>
    <row r="4" spans="1:13" ht="18" x14ac:dyDescent="0.3">
      <c r="A4" s="202"/>
      <c r="B4" s="202"/>
      <c r="C4" s="202"/>
      <c r="D4" s="67" t="s">
        <v>4</v>
      </c>
      <c r="E4" s="203" t="s">
        <v>14</v>
      </c>
      <c r="F4" s="203"/>
      <c r="G4" s="203"/>
      <c r="H4" s="203"/>
      <c r="I4" s="203"/>
      <c r="J4" s="203"/>
      <c r="K4" s="203"/>
      <c r="L4" s="203"/>
      <c r="M4" s="70"/>
    </row>
    <row r="5" spans="1:13" ht="16.2" thickBot="1" x14ac:dyDescent="0.35">
      <c r="E5" s="9"/>
    </row>
    <row r="6" spans="1:13" ht="17.399999999999999" thickBot="1" x14ac:dyDescent="0.35">
      <c r="A6" s="119" t="s">
        <v>163</v>
      </c>
      <c r="B6" s="117" t="s">
        <v>167</v>
      </c>
    </row>
    <row r="8" spans="1:13" ht="16.2" thickBot="1" x14ac:dyDescent="0.35">
      <c r="A8" s="23" t="s">
        <v>118</v>
      </c>
      <c r="B8" s="23" t="s">
        <v>119</v>
      </c>
      <c r="C8" s="23" t="s">
        <v>120</v>
      </c>
      <c r="D8" s="23"/>
      <c r="E8" s="78"/>
    </row>
    <row r="9" spans="1:13" x14ac:dyDescent="0.3">
      <c r="A9" s="25" t="s">
        <v>121</v>
      </c>
      <c r="B9" s="26"/>
      <c r="C9" s="26"/>
      <c r="D9" s="21"/>
      <c r="E9" s="24"/>
    </row>
    <row r="10" spans="1:13" x14ac:dyDescent="0.3">
      <c r="A10" s="71" t="s">
        <v>122</v>
      </c>
      <c r="B10" s="21" t="s">
        <v>123</v>
      </c>
      <c r="C10" s="21">
        <v>12900</v>
      </c>
      <c r="D10" s="21"/>
      <c r="E10" s="24"/>
    </row>
    <row r="11" spans="1:13" x14ac:dyDescent="0.3">
      <c r="A11" s="71"/>
      <c r="B11" s="21"/>
      <c r="C11" s="21"/>
      <c r="D11" s="22"/>
      <c r="E11" s="27"/>
    </row>
    <row r="12" spans="1:13" ht="46.8" x14ac:dyDescent="0.3">
      <c r="B12" s="5"/>
      <c r="C12" s="5"/>
      <c r="E12" s="108" t="s">
        <v>124</v>
      </c>
    </row>
    <row r="13" spans="1:13" ht="16.2" thickBot="1" x14ac:dyDescent="0.35">
      <c r="A13" s="23" t="s">
        <v>125</v>
      </c>
      <c r="B13" s="23" t="s">
        <v>126</v>
      </c>
      <c r="C13" s="23" t="s">
        <v>156</v>
      </c>
      <c r="D13" s="23" t="s">
        <v>161</v>
      </c>
      <c r="E13" s="23" t="s">
        <v>128</v>
      </c>
    </row>
    <row r="14" spans="1:13" x14ac:dyDescent="0.3">
      <c r="A14" t="s">
        <v>129</v>
      </c>
      <c r="B14" t="s">
        <v>130</v>
      </c>
      <c r="C14" s="72">
        <v>7</v>
      </c>
      <c r="D14" s="11"/>
      <c r="E14" s="11">
        <v>0.16</v>
      </c>
    </row>
    <row r="15" spans="1:13" x14ac:dyDescent="0.3">
      <c r="A15" t="s">
        <v>131</v>
      </c>
      <c r="B15" t="s">
        <v>130</v>
      </c>
      <c r="C15" s="73">
        <v>9</v>
      </c>
      <c r="D15" s="11"/>
      <c r="E15" s="11">
        <v>0.23</v>
      </c>
    </row>
    <row r="16" spans="1:13" x14ac:dyDescent="0.3">
      <c r="A16" t="s">
        <v>132</v>
      </c>
      <c r="B16" t="s">
        <v>130</v>
      </c>
      <c r="C16" s="74">
        <v>7</v>
      </c>
      <c r="D16" s="109">
        <v>8</v>
      </c>
      <c r="E16" s="11">
        <v>0.18</v>
      </c>
    </row>
    <row r="17" spans="1:8" x14ac:dyDescent="0.3">
      <c r="A17" t="s">
        <v>133</v>
      </c>
      <c r="B17" t="s">
        <v>130</v>
      </c>
      <c r="C17" s="75">
        <v>7.5</v>
      </c>
      <c r="D17" s="11"/>
      <c r="E17" s="11">
        <v>0.28000000000000003</v>
      </c>
    </row>
    <row r="18" spans="1:8" x14ac:dyDescent="0.3">
      <c r="A18" t="s">
        <v>134</v>
      </c>
      <c r="B18" t="s">
        <v>130</v>
      </c>
      <c r="C18" s="76">
        <v>4.5</v>
      </c>
      <c r="D18" s="11"/>
      <c r="E18" s="11">
        <v>0.25</v>
      </c>
    </row>
    <row r="19" spans="1:8" x14ac:dyDescent="0.3">
      <c r="A19" t="s">
        <v>135</v>
      </c>
      <c r="B19" t="s">
        <v>130</v>
      </c>
      <c r="C19" s="77">
        <v>7</v>
      </c>
      <c r="D19" s="109">
        <v>8</v>
      </c>
      <c r="E19" s="11">
        <v>0.14000000000000001</v>
      </c>
    </row>
    <row r="20" spans="1:8" x14ac:dyDescent="0.3">
      <c r="C20" s="4"/>
      <c r="E20" s="9"/>
    </row>
    <row r="21" spans="1:8" x14ac:dyDescent="0.3">
      <c r="C21" s="4"/>
      <c r="E21" s="9"/>
    </row>
    <row r="22" spans="1:8" x14ac:dyDescent="0.3">
      <c r="C22" s="4"/>
    </row>
    <row r="23" spans="1:8" ht="46.8" x14ac:dyDescent="0.3">
      <c r="B23" s="5"/>
      <c r="C23" s="6"/>
      <c r="E23" s="100" t="s">
        <v>124</v>
      </c>
      <c r="H23" s="10">
        <v>0.15</v>
      </c>
    </row>
    <row r="24" spans="1:8" ht="16.2" thickBot="1" x14ac:dyDescent="0.35">
      <c r="A24" s="23" t="s">
        <v>136</v>
      </c>
      <c r="B24" s="23" t="s">
        <v>137</v>
      </c>
      <c r="C24" s="23" t="s">
        <v>127</v>
      </c>
      <c r="D24" s="23"/>
      <c r="E24" s="23" t="s">
        <v>128</v>
      </c>
      <c r="F24" s="23"/>
      <c r="G24" s="23" t="s">
        <v>138</v>
      </c>
      <c r="H24" s="23" t="s">
        <v>139</v>
      </c>
    </row>
    <row r="25" spans="1:8" x14ac:dyDescent="0.3">
      <c r="A25" t="s">
        <v>129</v>
      </c>
      <c r="B25" t="s">
        <v>140</v>
      </c>
      <c r="C25" s="72">
        <v>1890</v>
      </c>
      <c r="D25" s="11"/>
      <c r="E25" s="11">
        <v>7.0000000000000007E-2</v>
      </c>
      <c r="G25" s="72">
        <f>MROUND(C25-C25*$H$23,10)</f>
        <v>1610</v>
      </c>
      <c r="H25" s="72">
        <f>MROUND(C25+C25*$H$23,10)</f>
        <v>2170</v>
      </c>
    </row>
    <row r="26" spans="1:8" x14ac:dyDescent="0.3">
      <c r="A26" t="s">
        <v>131</v>
      </c>
      <c r="B26" t="s">
        <v>140</v>
      </c>
      <c r="C26" s="73">
        <v>1860</v>
      </c>
      <c r="D26" s="11"/>
      <c r="E26" s="11">
        <v>7.0000000000000007E-2</v>
      </c>
      <c r="G26" s="73">
        <f>MROUND(C26-C26*$H$23,10)</f>
        <v>1580</v>
      </c>
      <c r="H26" s="73">
        <f t="shared" ref="H26:H30" si="0">MROUND(C26+C26*$H$23,10)</f>
        <v>2140</v>
      </c>
    </row>
    <row r="27" spans="1:8" x14ac:dyDescent="0.3">
      <c r="A27" t="s">
        <v>132</v>
      </c>
      <c r="B27" t="s">
        <v>140</v>
      </c>
      <c r="C27" s="74">
        <v>1880</v>
      </c>
      <c r="D27" s="11"/>
      <c r="E27" s="11">
        <v>7.0000000000000007E-2</v>
      </c>
      <c r="G27" s="74">
        <f t="shared" ref="G27:G30" si="1">MROUND(C27-C27*$H$23,10)</f>
        <v>1600</v>
      </c>
      <c r="H27" s="74">
        <f t="shared" si="0"/>
        <v>2160</v>
      </c>
    </row>
    <row r="28" spans="1:8" x14ac:dyDescent="0.3">
      <c r="A28" t="s">
        <v>133</v>
      </c>
      <c r="B28" t="s">
        <v>140</v>
      </c>
      <c r="C28" s="75">
        <v>5490</v>
      </c>
      <c r="D28" s="11"/>
      <c r="E28" s="11">
        <v>0.08</v>
      </c>
      <c r="G28" s="75">
        <f t="shared" si="1"/>
        <v>4670</v>
      </c>
      <c r="H28" s="75">
        <f t="shared" si="0"/>
        <v>6310</v>
      </c>
    </row>
    <row r="29" spans="1:8" x14ac:dyDescent="0.3">
      <c r="A29" t="s">
        <v>134</v>
      </c>
      <c r="B29" t="s">
        <v>140</v>
      </c>
      <c r="C29" s="76">
        <v>520</v>
      </c>
      <c r="D29" s="11"/>
      <c r="E29" s="11">
        <v>0.08</v>
      </c>
      <c r="G29" s="76">
        <f t="shared" si="1"/>
        <v>440</v>
      </c>
      <c r="H29" s="76">
        <f t="shared" si="0"/>
        <v>600</v>
      </c>
    </row>
    <row r="30" spans="1:8" x14ac:dyDescent="0.3">
      <c r="A30" t="s">
        <v>135</v>
      </c>
      <c r="B30" t="s">
        <v>140</v>
      </c>
      <c r="C30" s="77">
        <v>550</v>
      </c>
      <c r="D30" s="11"/>
      <c r="E30" s="11">
        <v>7.0000000000000007E-2</v>
      </c>
      <c r="G30" s="77">
        <f t="shared" si="1"/>
        <v>470</v>
      </c>
      <c r="H30" s="77">
        <f t="shared" si="0"/>
        <v>630</v>
      </c>
    </row>
    <row r="32" spans="1:8" ht="16.2" thickBot="1" x14ac:dyDescent="0.35">
      <c r="A32" s="23" t="s">
        <v>141</v>
      </c>
      <c r="B32" s="78"/>
      <c r="C32" s="78"/>
      <c r="D32" s="78"/>
      <c r="E32" s="78"/>
    </row>
    <row r="33" spans="2:3" x14ac:dyDescent="0.3">
      <c r="B33" s="4">
        <v>0</v>
      </c>
      <c r="C33" t="s">
        <v>142</v>
      </c>
    </row>
    <row r="34" spans="2:3" x14ac:dyDescent="0.3">
      <c r="B34" s="4">
        <v>1</v>
      </c>
      <c r="C34" t="s">
        <v>143</v>
      </c>
    </row>
  </sheetData>
  <sheetProtection algorithmName="SHA-512" hashValue="cnwAtelaGhZA90Ei4ulPWhfVcIGelavIzDGeOvXHe9WJTsTQ1hgYO2A7HV1+aaNvWiXtfl9XoJHQhNdDSRfBTg==" saltValue="qrbLQCji75QmDabJWVdEEQ==" spinCount="100000" sheet="1" objects="1" scenarios="1"/>
  <mergeCells count="6">
    <mergeCell ref="A1:C4"/>
    <mergeCell ref="E1:L1"/>
    <mergeCell ref="E2:L2"/>
    <mergeCell ref="E3:G3"/>
    <mergeCell ref="I3:L3"/>
    <mergeCell ref="E4:L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b18fc8-39bd-4af5-b555-9f5811789850" xsi:nil="true"/>
    <lcf76f155ced4ddcb4097134ff3c332f xmlns="db40f5ed-bf06-4427-b8dc-e7abe8dbb6b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2A7078-D6F6-445F-913E-208443BCDD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E55E5-9AB3-4AB0-A032-76FD1F6EF857}"/>
</file>

<file path=customXml/itemProps3.xml><?xml version="1.0" encoding="utf-8"?>
<ds:datastoreItem xmlns:ds="http://schemas.openxmlformats.org/officeDocument/2006/customXml" ds:itemID="{409530F8-4455-4D54-9E75-E55617A1F8C0}">
  <ds:schemaRefs>
    <ds:schemaRef ds:uri="http://schemas.microsoft.com/office/2006/metadata/properties"/>
    <ds:schemaRef ds:uri="http://schemas.microsoft.com/office/infopath/2007/PartnerControls"/>
    <ds:schemaRef ds:uri="af8b71ea-574e-4b09-9a2a-d42889ddf35e"/>
    <ds:schemaRef ds:uri="efd35272-eef5-44a7-bb9b-23192fcd73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Quality Header</vt:lpstr>
      <vt:lpstr>Results</vt:lpstr>
      <vt:lpstr>Report</vt:lpstr>
      <vt:lpstr>Parameters</vt:lpstr>
      <vt:lpstr>'Quality Header'!Zone_d_impression</vt:lpstr>
      <vt:lpstr>Report!Zone_d_impression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dcterms:created xsi:type="dcterms:W3CDTF">2020-05-27T11:30:43Z</dcterms:created>
  <dcterms:modified xsi:type="dcterms:W3CDTF">2025-04-22T09:42:25Z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